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unante\Desktop\"/>
    </mc:Choice>
  </mc:AlternateContent>
  <xr:revisionPtr revIDLastSave="0" documentId="10_ncr:8100000_{8702FFB4-35CA-49CC-B90E-9B292F87FD8B}" xr6:coauthVersionLast="34" xr6:coauthVersionMax="34" xr10:uidLastSave="{00000000-0000-0000-0000-000000000000}"/>
  <bookViews>
    <workbookView xWindow="14055" yWindow="15" windowWidth="14205" windowHeight="12675" tabRatio="893" xr2:uid="{00000000-000D-0000-FFFF-FFFF00000000}"/>
  </bookViews>
  <sheets>
    <sheet name="cext" sheetId="12" r:id="rId1"/>
    <sheet name="egresos" sheetId="19" state="hidden" r:id="rId2"/>
    <sheet name="hosp" sheetId="11" r:id="rId3"/>
    <sheet name="uci" sheetId="3" r:id="rId4"/>
    <sheet name="intermedio neonatal" sheetId="14" state="hidden" r:id="rId5"/>
    <sheet name="emerg" sheetId="5" r:id="rId6"/>
    <sheet name="cqx" sheetId="13" r:id="rId7"/>
    <sheet name="defunciones" sheetId="15" r:id="rId8"/>
    <sheet name="imagenes" sheetId="16" r:id="rId9"/>
    <sheet name="anatomia patologica" sheetId="17" state="hidden" r:id="rId10"/>
  </sheets>
  <externalReferences>
    <externalReference r:id="rId11"/>
  </externalReferences>
  <definedNames>
    <definedName name="A_impresión_IM" localSheetId="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1">#REF!</definedName>
    <definedName name="A_impresión_IM" localSheetId="5">#REF!</definedName>
    <definedName name="A_impresión_IM" localSheetId="2">#REF!</definedName>
    <definedName name="A_impresión_IM" localSheetId="8">#REF!</definedName>
    <definedName name="A_impresión_IM" localSheetId="4">#REF!</definedName>
    <definedName name="A_impresión_IM" localSheetId="3">#REF!</definedName>
    <definedName name="_xlnm.Print_Area" localSheetId="9">'anatomia patologica'!$A$1:$AS$12</definedName>
    <definedName name="_xlnm.Print_Area" localSheetId="0">cext!$A$1:$N$565</definedName>
    <definedName name="_xlnm.Print_Area" localSheetId="6">cqx!$A$1:$M$133</definedName>
    <definedName name="_xlnm.Print_Area" localSheetId="7">defunciones!$A$1:$N$92</definedName>
    <definedName name="_xlnm.Print_Area" localSheetId="1">egresos!$A$1:$M$158</definedName>
    <definedName name="_xlnm.Print_Area" localSheetId="5">emerg!$A$1:$L$41</definedName>
    <definedName name="_xlnm.Print_Area" localSheetId="2">hosp!$A$1:$N$170</definedName>
    <definedName name="_xlnm.Print_Area" localSheetId="8">imagenes!$A$1:$AS$32</definedName>
    <definedName name="_xlnm.Print_Area" localSheetId="4">'intermedio neonatal'!$A$1:$M$20</definedName>
    <definedName name="_xlnm.Print_Area" localSheetId="3">uci!$A$1:$N$118</definedName>
    <definedName name="base" localSheetId="9">#REF!</definedName>
    <definedName name="base" localSheetId="0">#REF!</definedName>
    <definedName name="base" localSheetId="6">#REF!</definedName>
    <definedName name="base" localSheetId="7">#REF!</definedName>
    <definedName name="base" localSheetId="1">#REF!</definedName>
    <definedName name="base" localSheetId="5">#REF!</definedName>
    <definedName name="base" localSheetId="2">#REF!</definedName>
    <definedName name="base" localSheetId="8">#REF!</definedName>
    <definedName name="base" localSheetId="4">#REF!</definedName>
    <definedName name="base" localSheetId="3">#REF!</definedName>
    <definedName name="BD" localSheetId="9">#REF!</definedName>
    <definedName name="BD" localSheetId="0">#REF!</definedName>
    <definedName name="BD" localSheetId="6">#REF!</definedName>
    <definedName name="BD" localSheetId="7">#REF!</definedName>
    <definedName name="BD" localSheetId="1">#REF!</definedName>
    <definedName name="BD" localSheetId="5">#REF!</definedName>
    <definedName name="BD" localSheetId="2">#REF!</definedName>
    <definedName name="BD" localSheetId="8">#REF!</definedName>
    <definedName name="BD" localSheetId="4">#REF!</definedName>
    <definedName name="BD" localSheetId="3">#REF!</definedName>
    <definedName name="BDBIOTEC">[1]BDBIOTEC!$A$5:$IU$8</definedName>
    <definedName name="BDBIOTEC2012">[1]BDBIOTEC!$A$5:$SG$8</definedName>
    <definedName name="BDBIOTEC2012T">[1]BDBIOTEC!$A$5:$TV$8</definedName>
    <definedName name="BDCEXCIR2012">[1]BDCEXTCIR!$A$5:$FB$16</definedName>
    <definedName name="BDCEXCIR2012T">[1]BDCEXTCIR!$A$5:$FN$16</definedName>
    <definedName name="BDCEXTCIRJUN12">[1]BDCEXTCIR!$A$5:$CH$16</definedName>
    <definedName name="BDCEXTMED">[1]BDCEXTMED!$A$5:$CH$25</definedName>
    <definedName name="BDCEXTMED2012">[1]BDCEXTMED!$A$5:$FB$25</definedName>
    <definedName name="BDCEXTMED2012T">[1]BDCEXTMED!$A$5:$FN$25</definedName>
    <definedName name="BDCIR" localSheetId="9">[1]BDCEXTMED!#REF!</definedName>
    <definedName name="BDCIR" localSheetId="0">[1]BDCEXTMED!#REF!</definedName>
    <definedName name="BDCIR" localSheetId="6">[1]BDCEXTMED!#REF!</definedName>
    <definedName name="BDCIR" localSheetId="7">[1]BDCEXTMED!#REF!</definedName>
    <definedName name="BDCIR" localSheetId="1">[1]BDCEXTMED!#REF!</definedName>
    <definedName name="BDCIR" localSheetId="5">[1]BDCEXTMED!#REF!</definedName>
    <definedName name="BDCIR" localSheetId="2">[1]BDCEXTMED!#REF!</definedName>
    <definedName name="BDCIR" localSheetId="8">[1]BDCEXTMED!#REF!</definedName>
    <definedName name="BDCIR" localSheetId="4">[1]BDCEXTMED!#REF!</definedName>
    <definedName name="BDCIR" localSheetId="3">[1]BDCEXTMED!#REF!</definedName>
    <definedName name="BDCQX" localSheetId="9">#REF!</definedName>
    <definedName name="BDCQX" localSheetId="0">#REF!</definedName>
    <definedName name="BDCQX" localSheetId="6">#REF!</definedName>
    <definedName name="BDCQX" localSheetId="7">#REF!</definedName>
    <definedName name="BDCQX" localSheetId="1">#REF!</definedName>
    <definedName name="BDCQX" localSheetId="5">#REF!</definedName>
    <definedName name="BDCQX" localSheetId="2">#REF!</definedName>
    <definedName name="BDCQX" localSheetId="8">#REF!</definedName>
    <definedName name="BDCQX" localSheetId="4">#REF!</definedName>
    <definedName name="BDCQX" localSheetId="3">#REF!</definedName>
    <definedName name="BDCQX2012">[1]BDCQX!$A$5:$CH$16</definedName>
    <definedName name="BDCQX2012T">[1]BDCQX!$A$5:$CO$16</definedName>
    <definedName name="BDDENT">[1]BDCEXTDENT!$A$5:$CH$10</definedName>
    <definedName name="BDDENT2012">[1]BDCEXTDENT!$A$5:$FB$10</definedName>
    <definedName name="BDDENT2012T">[1]BDCEXTDENT!$A$5:$FN$10</definedName>
    <definedName name="BDDX">[1]BDDX!$A$5:$IJ$9</definedName>
    <definedName name="BDDX2012">[1]BDDX!$A$5:$RJ$9</definedName>
    <definedName name="BDDX2012T">[1]BDDX!$A$5:$SW$9</definedName>
    <definedName name="BDHOSPCIR2012">[1]BDHOSPCIR!$A$5:$FJ$17</definedName>
    <definedName name="BDHOSPCIR2012T">[1]BDHOSPCIR!$A$5:$FW$17</definedName>
    <definedName name="BDHOSPCIRJUN12">[1]BDHOSPCIR!$A$5:$CJ$17</definedName>
    <definedName name="BDHOSPMED2012">[1]BDHOSPMED!$A$5:$FJ$18</definedName>
    <definedName name="BDHOSPMED2012T">[1]BDHOSPMED!$A$5:$FW$18</definedName>
    <definedName name="BDHOSPMEDJUN12">[1]BDHOSPMED!$A$5:$CJ$18</definedName>
    <definedName name="BDPATO2012">[1]BDPATO!$A$5:$OT$12</definedName>
    <definedName name="BDPATO2012T">[1]BDPATO!$A$5:$QB$12</definedName>
    <definedName name="BDSM">[1]BDCEXTSM!$A$5:$CH$6</definedName>
    <definedName name="BDSM2012">[1]BDCEXTSM!$A$5:$FB$6</definedName>
    <definedName name="BDSM2012T">[1]BDCEXTSM!$A$5:$FN$6</definedName>
    <definedName name="CIR" localSheetId="9">[1]BDCEXTMED!#REF!</definedName>
    <definedName name="CIR" localSheetId="0">[1]BDCEXTMED!#REF!</definedName>
    <definedName name="CIR" localSheetId="6">[1]BDCEXTMED!#REF!</definedName>
    <definedName name="CIR" localSheetId="7">[1]BDCEXTMED!#REF!</definedName>
    <definedName name="CIR" localSheetId="1">[1]BDCEXTMED!#REF!</definedName>
    <definedName name="CIR" localSheetId="5">[1]BDCEXTMED!#REF!</definedName>
    <definedName name="CIR" localSheetId="2">[1]BDCEXTMED!#REF!</definedName>
    <definedName name="CIR" localSheetId="8">[1]BDCEXTMED!#REF!</definedName>
    <definedName name="CIR" localSheetId="4">[1]BDCEXTMED!#REF!</definedName>
    <definedName name="CIR" localSheetId="3">[1]BDCEXTMED!#REF!</definedName>
    <definedName name="DENT" localSheetId="9">[1]BDCEXTMED!#REF!</definedName>
    <definedName name="DENT" localSheetId="0">[1]BDCEXTMED!#REF!</definedName>
    <definedName name="DENT" localSheetId="6">[1]BDCEXTMED!#REF!</definedName>
    <definedName name="DENT" localSheetId="7">[1]BDCEXTMED!#REF!</definedName>
    <definedName name="DENT" localSheetId="1">[1]BDCEXTMED!#REF!</definedName>
    <definedName name="DENT" localSheetId="5">[1]BDCEXTMED!#REF!</definedName>
    <definedName name="DENT" localSheetId="2">[1]BDCEXTMED!#REF!</definedName>
    <definedName name="DENT" localSheetId="8">[1]BDCEXTMED!#REF!</definedName>
    <definedName name="DENT" localSheetId="4">[1]BDCEXTMED!#REF!</definedName>
    <definedName name="DENT" localSheetId="3">[1]BDCEXTMED!#REF!</definedName>
    <definedName name="DENT1" localSheetId="9">[1]BDCEXTMED!#REF!</definedName>
    <definedName name="DENT1" localSheetId="0">[1]BDCEXTMED!#REF!</definedName>
    <definedName name="DENT1" localSheetId="6">[1]BDCEXTMED!#REF!</definedName>
    <definedName name="DENT1" localSheetId="7">[1]BDCEXTMED!#REF!</definedName>
    <definedName name="DENT1" localSheetId="1">[1]BDCEXTMED!#REF!</definedName>
    <definedName name="DENT1" localSheetId="5">[1]BDCEXTMED!#REF!</definedName>
    <definedName name="DENT1" localSheetId="2">[1]BDCEXTMED!#REF!</definedName>
    <definedName name="DENT1" localSheetId="8">[1]BDCEXTMED!#REF!</definedName>
    <definedName name="DENT1" localSheetId="4">[1]BDCEXTMED!#REF!</definedName>
    <definedName name="DENT1" localSheetId="3">[1]BDCEXTMED!#REF!</definedName>
    <definedName name="PATO">[1]BDPATO!$A$5:$GX$12</definedName>
    <definedName name="RX" localSheetId="9">#REF!</definedName>
    <definedName name="RX" localSheetId="0">#REF!</definedName>
    <definedName name="RX" localSheetId="6">#REF!</definedName>
    <definedName name="RX" localSheetId="7">#REF!</definedName>
    <definedName name="RX" localSheetId="1">#REF!</definedName>
    <definedName name="RX" localSheetId="5">#REF!</definedName>
    <definedName name="RX" localSheetId="2">#REF!</definedName>
    <definedName name="RX" localSheetId="8">#REF!</definedName>
    <definedName name="RX" localSheetId="4">#REF!</definedName>
    <definedName name="RX" localSheetId="3">#REF!</definedName>
    <definedName name="SERV" localSheetId="9">#REF!</definedName>
    <definedName name="SERV" localSheetId="0">#REF!</definedName>
    <definedName name="SERV" localSheetId="6">#REF!</definedName>
    <definedName name="SERV" localSheetId="7">#REF!</definedName>
    <definedName name="SERV" localSheetId="1">#REF!</definedName>
    <definedName name="SERV" localSheetId="5">#REF!</definedName>
    <definedName name="SERV" localSheetId="2">#REF!</definedName>
    <definedName name="SERV" localSheetId="8">#REF!</definedName>
    <definedName name="SERV" localSheetId="4">#REF!</definedName>
    <definedName name="SERV" localSheetId="3">#REF!</definedName>
    <definedName name="SERVMED" localSheetId="9">#REF!</definedName>
    <definedName name="SERVMED" localSheetId="0">#REF!</definedName>
    <definedName name="SERVMED" localSheetId="6">#REF!</definedName>
    <definedName name="SERVMED" localSheetId="7">#REF!</definedName>
    <definedName name="SERVMED" localSheetId="1">#REF!</definedName>
    <definedName name="SERVMED" localSheetId="5">#REF!</definedName>
    <definedName name="SERVMED" localSheetId="2">#REF!</definedName>
    <definedName name="SERVMED" localSheetId="8">#REF!</definedName>
    <definedName name="SERVMED" localSheetId="4">#REF!</definedName>
    <definedName name="SERVMED" localSheetId="3">#REF!</definedName>
    <definedName name="SM" localSheetId="9">[1]BDCEXTMED!#REF!</definedName>
    <definedName name="SM" localSheetId="0">[1]BDCEXTMED!#REF!</definedName>
    <definedName name="SM" localSheetId="6">[1]BDCEXTMED!#REF!</definedName>
    <definedName name="SM" localSheetId="7">[1]BDCEXTMED!#REF!</definedName>
    <definedName name="SM" localSheetId="1">[1]BDCEXTMED!#REF!</definedName>
    <definedName name="SM" localSheetId="5">[1]BDCEXTMED!#REF!</definedName>
    <definedName name="SM" localSheetId="2">[1]BDCEXTMED!#REF!</definedName>
    <definedName name="SM" localSheetId="8">[1]BDCEXTMED!#REF!</definedName>
    <definedName name="SM" localSheetId="4">[1]BDCEXTMED!#REF!</definedName>
    <definedName name="SM" localSheetId="3">[1]BDCEXTMED!#REF!</definedName>
    <definedName name="_xlnm.Print_Titles" localSheetId="0">cext!$1:$5</definedName>
    <definedName name="_xlnm.Print_Titles" localSheetId="6">cqx!$1:$5</definedName>
    <definedName name="_xlnm.Print_Titles" localSheetId="7">defunciones!$1:$5</definedName>
    <definedName name="_xlnm.Print_Titles" localSheetId="1">egresos!$1:$5</definedName>
    <definedName name="_xlnm.Print_Titles" localSheetId="2">hosp!$1:$5</definedName>
    <definedName name="_xlnm.Print_Titles" localSheetId="3">uci!$1:$5</definedName>
    <definedName name="Z_D5937C42_4785_40E9_9FBB_CBD5F446A291_.wvu.Cols" localSheetId="9" hidden="1">'anatomia patologica'!$AX:$AY</definedName>
    <definedName name="Z_D5937C42_4785_40E9_9FBB_CBD5F446A291_.wvu.Cols" localSheetId="0" hidden="1">cext!$Q:$R</definedName>
    <definedName name="Z_D5937C42_4785_40E9_9FBB_CBD5F446A291_.wvu.Cols" localSheetId="6" hidden="1">cqx!$P:$Q</definedName>
    <definedName name="Z_D5937C42_4785_40E9_9FBB_CBD5F446A291_.wvu.Cols" localSheetId="7" hidden="1">defunciones!$P:$Q</definedName>
    <definedName name="Z_D5937C42_4785_40E9_9FBB_CBD5F446A291_.wvu.Cols" localSheetId="1" hidden="1">egresos!$P:$Q</definedName>
    <definedName name="Z_D5937C42_4785_40E9_9FBB_CBD5F446A291_.wvu.Cols" localSheetId="5" hidden="1">emerg!$O:$P</definedName>
    <definedName name="Z_D5937C42_4785_40E9_9FBB_CBD5F446A291_.wvu.Cols" localSheetId="2" hidden="1">hosp!$P:$Q</definedName>
    <definedName name="Z_D5937C42_4785_40E9_9FBB_CBD5F446A291_.wvu.Cols" localSheetId="8" hidden="1">imagenes!$AX:$AY</definedName>
    <definedName name="Z_D5937C42_4785_40E9_9FBB_CBD5F446A291_.wvu.Cols" localSheetId="4" hidden="1">'intermedio neonatal'!$P:$Q</definedName>
    <definedName name="Z_D5937C42_4785_40E9_9FBB_CBD5F446A291_.wvu.Cols" localSheetId="3" hidden="1">uci!$P:$Q</definedName>
  </definedNames>
  <calcPr calcId="162913"/>
  <fileRecoveryPr autoRecover="0"/>
</workbook>
</file>

<file path=xl/calcChain.xml><?xml version="1.0" encoding="utf-8"?>
<calcChain xmlns="http://schemas.openxmlformats.org/spreadsheetml/2006/main">
  <c r="R175" i="12" l="1"/>
  <c r="P14" i="5"/>
  <c r="P36" i="5" l="1"/>
  <c r="P35" i="5"/>
  <c r="P28" i="5"/>
  <c r="P23" i="5" l="1"/>
  <c r="P22" i="5"/>
  <c r="P21" i="5"/>
  <c r="P20" i="5"/>
  <c r="P19" i="5"/>
  <c r="P18" i="5"/>
  <c r="P17" i="5"/>
  <c r="P16" i="5"/>
  <c r="P15" i="5"/>
  <c r="P13" i="5"/>
  <c r="P30" i="5"/>
  <c r="Q14" i="11" l="1"/>
  <c r="P14" i="11"/>
  <c r="O14" i="11"/>
  <c r="N14" i="11"/>
  <c r="M14" i="11"/>
  <c r="L14" i="11"/>
  <c r="K14" i="11"/>
  <c r="J14" i="11"/>
  <c r="I14" i="11"/>
  <c r="H14" i="11"/>
  <c r="G14" i="11"/>
  <c r="F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Q9" i="11"/>
  <c r="P9" i="11"/>
  <c r="O9" i="11"/>
  <c r="N9" i="11"/>
  <c r="M9" i="11"/>
  <c r="L9" i="11"/>
  <c r="K9" i="11"/>
  <c r="J9" i="11"/>
  <c r="I9" i="11"/>
  <c r="H9" i="11"/>
  <c r="G9" i="11"/>
  <c r="F9" i="11"/>
  <c r="Q8" i="11"/>
  <c r="P8" i="11"/>
  <c r="O8" i="11"/>
  <c r="N8" i="11"/>
  <c r="M8" i="11"/>
  <c r="L8" i="11"/>
  <c r="K8" i="11"/>
  <c r="J8" i="11"/>
  <c r="I8" i="11"/>
  <c r="H8" i="11"/>
  <c r="G8" i="11"/>
  <c r="F8" i="11"/>
  <c r="Q7" i="11"/>
  <c r="P7" i="11"/>
  <c r="O7" i="11"/>
  <c r="N7" i="11"/>
  <c r="M7" i="11"/>
  <c r="L7" i="11"/>
  <c r="K7" i="11"/>
  <c r="J7" i="11"/>
  <c r="I7" i="11"/>
  <c r="H7" i="11"/>
  <c r="G7" i="11"/>
  <c r="F7" i="11"/>
  <c r="Q143" i="11"/>
  <c r="Q144" i="11"/>
  <c r="Q145" i="11"/>
  <c r="Q146" i="11"/>
  <c r="Q147" i="11"/>
  <c r="Q148" i="11"/>
  <c r="Q149" i="11"/>
  <c r="Q142" i="11"/>
  <c r="P143" i="11"/>
  <c r="P144" i="11"/>
  <c r="P145" i="11"/>
  <c r="P146" i="11"/>
  <c r="P147" i="11"/>
  <c r="P148" i="11"/>
  <c r="P149" i="11"/>
  <c r="O143" i="11"/>
  <c r="O144" i="11"/>
  <c r="O145" i="11"/>
  <c r="O146" i="11"/>
  <c r="O147" i="11"/>
  <c r="O148" i="11"/>
  <c r="O149" i="11"/>
  <c r="N143" i="11"/>
  <c r="N144" i="11"/>
  <c r="N145" i="11"/>
  <c r="N146" i="11"/>
  <c r="N147" i="11"/>
  <c r="N148" i="11"/>
  <c r="N149" i="11"/>
  <c r="M143" i="11"/>
  <c r="M144" i="11"/>
  <c r="M145" i="11"/>
  <c r="M146" i="11"/>
  <c r="M147" i="11"/>
  <c r="M148" i="11"/>
  <c r="M149" i="11"/>
  <c r="L143" i="11"/>
  <c r="L144" i="11"/>
  <c r="L145" i="11"/>
  <c r="L146" i="11"/>
  <c r="L147" i="11"/>
  <c r="L148" i="11"/>
  <c r="L149" i="11"/>
  <c r="K143" i="11"/>
  <c r="K144" i="11"/>
  <c r="K145" i="11"/>
  <c r="K146" i="11"/>
  <c r="K147" i="11"/>
  <c r="K148" i="11"/>
  <c r="K149" i="11"/>
  <c r="J143" i="11"/>
  <c r="J144" i="11"/>
  <c r="J145" i="11"/>
  <c r="J146" i="11"/>
  <c r="J147" i="11"/>
  <c r="J148" i="11"/>
  <c r="J149" i="11"/>
  <c r="I143" i="11"/>
  <c r="I144" i="11"/>
  <c r="I145" i="11"/>
  <c r="I146" i="11"/>
  <c r="I147" i="11"/>
  <c r="I148" i="11"/>
  <c r="I149" i="11"/>
  <c r="H143" i="11"/>
  <c r="H144" i="11"/>
  <c r="H145" i="11"/>
  <c r="H146" i="11"/>
  <c r="H147" i="11"/>
  <c r="H148" i="11"/>
  <c r="H149" i="11"/>
  <c r="G143" i="11"/>
  <c r="G144" i="11"/>
  <c r="G145" i="11"/>
  <c r="G146" i="11"/>
  <c r="G147" i="11"/>
  <c r="G148" i="11"/>
  <c r="G149" i="11"/>
  <c r="G142" i="11"/>
  <c r="H142" i="11"/>
  <c r="I142" i="11"/>
  <c r="J142" i="11"/>
  <c r="K142" i="11"/>
  <c r="L142" i="11"/>
  <c r="M142" i="11"/>
  <c r="N142" i="11"/>
  <c r="O142" i="11"/>
  <c r="P142" i="11"/>
  <c r="P141" i="11" s="1"/>
  <c r="F143" i="11"/>
  <c r="F144" i="11"/>
  <c r="F145" i="11"/>
  <c r="F146" i="11"/>
  <c r="F147" i="11"/>
  <c r="F148" i="11"/>
  <c r="F149" i="11"/>
  <c r="F142" i="11"/>
  <c r="AC200" i="12" l="1"/>
  <c r="AD200" i="12"/>
  <c r="AE200" i="12"/>
  <c r="AF200" i="12"/>
  <c r="AG200" i="12"/>
  <c r="AH200" i="12"/>
  <c r="AI200" i="12"/>
  <c r="AJ200" i="12"/>
  <c r="AK200" i="12"/>
  <c r="AL200" i="12"/>
  <c r="AM200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D199" i="12"/>
  <c r="AE199" i="12"/>
  <c r="AF199" i="12"/>
  <c r="AG199" i="12"/>
  <c r="AH199" i="12"/>
  <c r="AI199" i="12"/>
  <c r="AJ199" i="12"/>
  <c r="AK199" i="12"/>
  <c r="AL199" i="12"/>
  <c r="AM199" i="12"/>
  <c r="AC199" i="12"/>
  <c r="AB216" i="12" l="1"/>
  <c r="AB208" i="12"/>
  <c r="AB222" i="12"/>
  <c r="AB210" i="12"/>
  <c r="AB214" i="12"/>
  <c r="AB224" i="12"/>
  <c r="AB200" i="12"/>
  <c r="AB219" i="12"/>
  <c r="AB232" i="12"/>
  <c r="AB220" i="12"/>
  <c r="AB207" i="12"/>
  <c r="AB231" i="12"/>
  <c r="AB226" i="12"/>
  <c r="AB218" i="12"/>
  <c r="AB206" i="12"/>
  <c r="AB202" i="12"/>
  <c r="AB228" i="12"/>
  <c r="AB223" i="12"/>
  <c r="AB215" i="12"/>
  <c r="AB204" i="12"/>
  <c r="AB227" i="12"/>
  <c r="AB212" i="12"/>
  <c r="AB203" i="12"/>
  <c r="AB230" i="12"/>
  <c r="AB211" i="12"/>
  <c r="AB225" i="12"/>
  <c r="AB209" i="12"/>
  <c r="AB233" i="12"/>
  <c r="AB217" i="12"/>
  <c r="AB201" i="12"/>
  <c r="AB229" i="12"/>
  <c r="AB221" i="12"/>
  <c r="AB213" i="12"/>
  <c r="AB205" i="12"/>
  <c r="AB199" i="12"/>
  <c r="O36" i="5"/>
  <c r="O28" i="5"/>
  <c r="O35" i="5"/>
  <c r="AB198" i="12" l="1"/>
  <c r="N30" i="5"/>
  <c r="O18" i="5"/>
  <c r="O15" i="5"/>
  <c r="O14" i="5"/>
  <c r="O13" i="5"/>
  <c r="O30" i="5" l="1"/>
  <c r="M14" i="5"/>
  <c r="L14" i="5"/>
  <c r="K14" i="5"/>
  <c r="J14" i="5"/>
  <c r="I14" i="5"/>
  <c r="H14" i="5"/>
  <c r="G14" i="5"/>
  <c r="F14" i="5"/>
  <c r="E14" i="5"/>
  <c r="M13" i="5"/>
  <c r="L13" i="5"/>
  <c r="K13" i="5"/>
  <c r="J13" i="5"/>
  <c r="I13" i="5"/>
  <c r="H13" i="5"/>
  <c r="G13" i="5"/>
  <c r="F13" i="5"/>
  <c r="E13" i="5"/>
  <c r="D9" i="5"/>
  <c r="D7" i="5"/>
  <c r="F6" i="5"/>
  <c r="G6" i="5"/>
  <c r="H6" i="5"/>
  <c r="I6" i="5"/>
  <c r="J6" i="5"/>
  <c r="K6" i="5"/>
  <c r="L6" i="5"/>
  <c r="M6" i="5"/>
  <c r="N6" i="5"/>
  <c r="O6" i="5"/>
  <c r="E6" i="5"/>
  <c r="O21" i="5" l="1"/>
  <c r="O20" i="5"/>
  <c r="O19" i="5"/>
  <c r="O16" i="5"/>
  <c r="O23" i="5"/>
  <c r="O17" i="5"/>
  <c r="O22" i="5"/>
  <c r="E25" i="11" l="1"/>
  <c r="N36" i="5" l="1"/>
  <c r="N35" i="5"/>
  <c r="N28" i="5"/>
  <c r="N13" i="5" l="1"/>
  <c r="N14" i="5"/>
  <c r="R309" i="12" l="1"/>
  <c r="R310" i="12"/>
  <c r="R311" i="12"/>
  <c r="Q309" i="12"/>
  <c r="Q310" i="12"/>
  <c r="Q311" i="12"/>
  <c r="P309" i="12"/>
  <c r="P310" i="12"/>
  <c r="P311" i="12"/>
  <c r="P312" i="12"/>
  <c r="P313" i="12"/>
  <c r="O310" i="12"/>
  <c r="O312" i="12"/>
  <c r="O309" i="12"/>
  <c r="R282" i="12" l="1"/>
  <c r="R283" i="12"/>
  <c r="R284" i="12"/>
  <c r="R285" i="12"/>
  <c r="R286" i="12"/>
  <c r="Q282" i="12"/>
  <c r="Q283" i="12"/>
  <c r="Q284" i="12"/>
  <c r="Q285" i="12"/>
  <c r="Q286" i="12"/>
  <c r="P282" i="12"/>
  <c r="P283" i="12"/>
  <c r="P284" i="12"/>
  <c r="P285" i="12"/>
  <c r="P286" i="12"/>
  <c r="P281" i="12"/>
  <c r="Q281" i="12"/>
  <c r="R281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Q246" i="12"/>
  <c r="Q247" i="12"/>
  <c r="Q248" i="12"/>
  <c r="Q249" i="12"/>
  <c r="Q250" i="12"/>
  <c r="Q251" i="12"/>
  <c r="Q252" i="12"/>
  <c r="Q253" i="12"/>
  <c r="Q254" i="12"/>
  <c r="Q255" i="12"/>
  <c r="Q256" i="12"/>
  <c r="Q257" i="12"/>
  <c r="Q258" i="12"/>
  <c r="Q259" i="12"/>
  <c r="Q260" i="12"/>
  <c r="Q261" i="12"/>
  <c r="Q262" i="12"/>
  <c r="Q263" i="12"/>
  <c r="Q264" i="12"/>
  <c r="Q265" i="12"/>
  <c r="Q266" i="12"/>
  <c r="Q267" i="12"/>
  <c r="Q268" i="12"/>
  <c r="Q269" i="12"/>
  <c r="Q270" i="12"/>
  <c r="Q271" i="12"/>
  <c r="Q272" i="12"/>
  <c r="Q273" i="12"/>
  <c r="Q274" i="12"/>
  <c r="Q275" i="12"/>
  <c r="Q276" i="12"/>
  <c r="Q277" i="12"/>
  <c r="Q278" i="12"/>
  <c r="Q279" i="12"/>
  <c r="P246" i="12"/>
  <c r="P247" i="12"/>
  <c r="P248" i="12"/>
  <c r="P249" i="12"/>
  <c r="P250" i="12"/>
  <c r="P251" i="12"/>
  <c r="P252" i="12"/>
  <c r="P253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9" i="12"/>
  <c r="P245" i="12"/>
  <c r="Q245" i="12"/>
  <c r="R245" i="12"/>
  <c r="R172" i="12"/>
  <c r="R173" i="12"/>
  <c r="R174" i="12"/>
  <c r="Q172" i="12"/>
  <c r="Q173" i="12"/>
  <c r="Q174" i="12"/>
  <c r="Q175" i="12"/>
  <c r="P172" i="12"/>
  <c r="P173" i="12"/>
  <c r="P174" i="12"/>
  <c r="P175" i="12"/>
  <c r="M132" i="13" l="1"/>
  <c r="N132" i="13"/>
  <c r="O63" i="13"/>
  <c r="P6" i="5" l="1"/>
  <c r="N15" i="5"/>
  <c r="N22" i="5" l="1"/>
  <c r="N21" i="5"/>
  <c r="N23" i="5"/>
  <c r="K63" i="13" l="1"/>
  <c r="J63" i="13"/>
  <c r="E23" i="19" l="1"/>
  <c r="E24" i="19"/>
  <c r="E25" i="19"/>
  <c r="E26" i="19"/>
  <c r="E27" i="19"/>
  <c r="E28" i="19"/>
  <c r="E29" i="19"/>
  <c r="E30" i="19"/>
  <c r="E31" i="19"/>
  <c r="E32" i="19"/>
  <c r="E33" i="19"/>
  <c r="E34" i="19"/>
  <c r="E35" i="19"/>
  <c r="E22" i="19"/>
  <c r="E21" i="19" l="1"/>
  <c r="H281" i="12" l="1"/>
  <c r="I281" i="12"/>
  <c r="J281" i="12"/>
  <c r="K281" i="12"/>
  <c r="L281" i="12"/>
  <c r="M281" i="12"/>
  <c r="N281" i="12"/>
  <c r="H282" i="12"/>
  <c r="I282" i="12"/>
  <c r="J282" i="12"/>
  <c r="K282" i="12"/>
  <c r="L282" i="12"/>
  <c r="M282" i="12"/>
  <c r="N282" i="12"/>
  <c r="H283" i="12"/>
  <c r="I283" i="12"/>
  <c r="K283" i="12"/>
  <c r="L283" i="12"/>
  <c r="M283" i="12"/>
  <c r="N283" i="12"/>
  <c r="H284" i="12"/>
  <c r="I284" i="12"/>
  <c r="J284" i="12"/>
  <c r="K284" i="12"/>
  <c r="L284" i="12"/>
  <c r="M284" i="12"/>
  <c r="N284" i="12"/>
  <c r="H285" i="12"/>
  <c r="I285" i="12"/>
  <c r="J285" i="12"/>
  <c r="K285" i="12"/>
  <c r="L285" i="12"/>
  <c r="M285" i="12"/>
  <c r="N285" i="12"/>
  <c r="H286" i="12"/>
  <c r="I286" i="12"/>
  <c r="J286" i="12"/>
  <c r="K286" i="12"/>
  <c r="L286" i="12"/>
  <c r="M286" i="12"/>
  <c r="N286" i="12"/>
  <c r="G282" i="12"/>
  <c r="G283" i="12"/>
  <c r="G284" i="12"/>
  <c r="G285" i="12"/>
  <c r="G286" i="12"/>
  <c r="G281" i="12"/>
  <c r="H246" i="12"/>
  <c r="I246" i="12"/>
  <c r="J246" i="12"/>
  <c r="K246" i="12"/>
  <c r="L246" i="12"/>
  <c r="M246" i="12"/>
  <c r="N246" i="12"/>
  <c r="H247" i="12"/>
  <c r="I247" i="12"/>
  <c r="J247" i="12"/>
  <c r="K247" i="12"/>
  <c r="L247" i="12"/>
  <c r="M247" i="12"/>
  <c r="N247" i="12"/>
  <c r="H248" i="12"/>
  <c r="I248" i="12"/>
  <c r="J248" i="12"/>
  <c r="K248" i="12"/>
  <c r="L248" i="12"/>
  <c r="M248" i="12"/>
  <c r="N248" i="12"/>
  <c r="H249" i="12"/>
  <c r="I249" i="12"/>
  <c r="J249" i="12"/>
  <c r="K249" i="12"/>
  <c r="L249" i="12"/>
  <c r="M249" i="12"/>
  <c r="N249" i="12"/>
  <c r="H250" i="12"/>
  <c r="I250" i="12"/>
  <c r="J250" i="12"/>
  <c r="K250" i="12"/>
  <c r="L250" i="12"/>
  <c r="M250" i="12"/>
  <c r="N250" i="12"/>
  <c r="H251" i="12"/>
  <c r="I251" i="12"/>
  <c r="J251" i="12"/>
  <c r="K251" i="12"/>
  <c r="L251" i="12"/>
  <c r="M251" i="12"/>
  <c r="N251" i="12"/>
  <c r="H252" i="12"/>
  <c r="I252" i="12"/>
  <c r="J252" i="12"/>
  <c r="K252" i="12"/>
  <c r="L252" i="12"/>
  <c r="M252" i="12"/>
  <c r="N252" i="12"/>
  <c r="H253" i="12"/>
  <c r="I253" i="12"/>
  <c r="J253" i="12"/>
  <c r="K253" i="12"/>
  <c r="L253" i="12"/>
  <c r="M253" i="12"/>
  <c r="N253" i="12"/>
  <c r="H254" i="12"/>
  <c r="I254" i="12"/>
  <c r="J254" i="12"/>
  <c r="K254" i="12"/>
  <c r="L254" i="12"/>
  <c r="M254" i="12"/>
  <c r="N254" i="12"/>
  <c r="H255" i="12"/>
  <c r="I255" i="12"/>
  <c r="J255" i="12"/>
  <c r="K255" i="12"/>
  <c r="L255" i="12"/>
  <c r="M255" i="12"/>
  <c r="N255" i="12"/>
  <c r="H256" i="12"/>
  <c r="I256" i="12"/>
  <c r="J256" i="12"/>
  <c r="K256" i="12"/>
  <c r="L256" i="12"/>
  <c r="M256" i="12"/>
  <c r="N256" i="12"/>
  <c r="H257" i="12"/>
  <c r="I257" i="12"/>
  <c r="J257" i="12"/>
  <c r="K257" i="12"/>
  <c r="L257" i="12"/>
  <c r="M257" i="12"/>
  <c r="N257" i="12"/>
  <c r="H258" i="12"/>
  <c r="I258" i="12"/>
  <c r="J258" i="12"/>
  <c r="K258" i="12"/>
  <c r="L258" i="12"/>
  <c r="M258" i="12"/>
  <c r="N258" i="12"/>
  <c r="H259" i="12"/>
  <c r="I259" i="12"/>
  <c r="J259" i="12"/>
  <c r="K259" i="12"/>
  <c r="L259" i="12"/>
  <c r="M259" i="12"/>
  <c r="N259" i="12"/>
  <c r="H260" i="12"/>
  <c r="I260" i="12"/>
  <c r="J260" i="12"/>
  <c r="K260" i="12"/>
  <c r="L260" i="12"/>
  <c r="M260" i="12"/>
  <c r="N260" i="12"/>
  <c r="H261" i="12"/>
  <c r="I261" i="12"/>
  <c r="J261" i="12"/>
  <c r="K261" i="12"/>
  <c r="L261" i="12"/>
  <c r="M261" i="12"/>
  <c r="N261" i="12"/>
  <c r="H262" i="12"/>
  <c r="I262" i="12"/>
  <c r="J262" i="12"/>
  <c r="K262" i="12"/>
  <c r="L262" i="12"/>
  <c r="M262" i="12"/>
  <c r="N262" i="12"/>
  <c r="H263" i="12"/>
  <c r="I263" i="12"/>
  <c r="J263" i="12"/>
  <c r="K263" i="12"/>
  <c r="L263" i="12"/>
  <c r="M263" i="12"/>
  <c r="N263" i="12"/>
  <c r="H264" i="12"/>
  <c r="I264" i="12"/>
  <c r="J264" i="12"/>
  <c r="K264" i="12"/>
  <c r="L264" i="12"/>
  <c r="M264" i="12"/>
  <c r="N264" i="12"/>
  <c r="H265" i="12"/>
  <c r="I265" i="12"/>
  <c r="J265" i="12"/>
  <c r="K265" i="12"/>
  <c r="L265" i="12"/>
  <c r="M265" i="12"/>
  <c r="N265" i="12"/>
  <c r="H266" i="12"/>
  <c r="I266" i="12"/>
  <c r="J266" i="12"/>
  <c r="K266" i="12"/>
  <c r="L266" i="12"/>
  <c r="M266" i="12"/>
  <c r="N266" i="12"/>
  <c r="H267" i="12"/>
  <c r="I267" i="12"/>
  <c r="J267" i="12"/>
  <c r="K267" i="12"/>
  <c r="L267" i="12"/>
  <c r="M267" i="12"/>
  <c r="N267" i="12"/>
  <c r="H268" i="12"/>
  <c r="I268" i="12"/>
  <c r="J268" i="12"/>
  <c r="K268" i="12"/>
  <c r="L268" i="12"/>
  <c r="M268" i="12"/>
  <c r="N268" i="12"/>
  <c r="H269" i="12"/>
  <c r="I269" i="12"/>
  <c r="J269" i="12"/>
  <c r="K269" i="12"/>
  <c r="L269" i="12"/>
  <c r="M269" i="12"/>
  <c r="N269" i="12"/>
  <c r="H270" i="12"/>
  <c r="I270" i="12"/>
  <c r="J270" i="12"/>
  <c r="K270" i="12"/>
  <c r="L270" i="12"/>
  <c r="M270" i="12"/>
  <c r="N270" i="12"/>
  <c r="H271" i="12"/>
  <c r="I271" i="12"/>
  <c r="J271" i="12"/>
  <c r="K271" i="12"/>
  <c r="L271" i="12"/>
  <c r="M271" i="12"/>
  <c r="N271" i="12"/>
  <c r="H272" i="12"/>
  <c r="I272" i="12"/>
  <c r="J272" i="12"/>
  <c r="K272" i="12"/>
  <c r="L272" i="12"/>
  <c r="M272" i="12"/>
  <c r="N272" i="12"/>
  <c r="H273" i="12"/>
  <c r="I273" i="12"/>
  <c r="J273" i="12"/>
  <c r="K273" i="12"/>
  <c r="L273" i="12"/>
  <c r="M273" i="12"/>
  <c r="N273" i="12"/>
  <c r="H274" i="12"/>
  <c r="I274" i="12"/>
  <c r="J274" i="12"/>
  <c r="K274" i="12"/>
  <c r="L274" i="12"/>
  <c r="M274" i="12"/>
  <c r="N274" i="12"/>
  <c r="H275" i="12"/>
  <c r="I275" i="12"/>
  <c r="J275" i="12"/>
  <c r="K275" i="12"/>
  <c r="L275" i="12"/>
  <c r="M275" i="12"/>
  <c r="N275" i="12"/>
  <c r="H276" i="12"/>
  <c r="I276" i="12"/>
  <c r="J276" i="12"/>
  <c r="K276" i="12"/>
  <c r="L276" i="12"/>
  <c r="M276" i="12"/>
  <c r="N276" i="12"/>
  <c r="H277" i="12"/>
  <c r="I277" i="12"/>
  <c r="J277" i="12"/>
  <c r="K277" i="12"/>
  <c r="L277" i="12"/>
  <c r="M277" i="12"/>
  <c r="N277" i="12"/>
  <c r="H278" i="12"/>
  <c r="I278" i="12"/>
  <c r="J278" i="12"/>
  <c r="K278" i="12"/>
  <c r="L278" i="12"/>
  <c r="M278" i="12"/>
  <c r="N278" i="12"/>
  <c r="H279" i="12"/>
  <c r="I279" i="12"/>
  <c r="J279" i="12"/>
  <c r="K279" i="12"/>
  <c r="L279" i="12"/>
  <c r="M279" i="12"/>
  <c r="N279" i="12"/>
  <c r="H245" i="12"/>
  <c r="I245" i="12"/>
  <c r="J245" i="12"/>
  <c r="K245" i="12"/>
  <c r="L245" i="12"/>
  <c r="M245" i="12"/>
  <c r="N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45" i="12"/>
  <c r="N309" i="12" l="1"/>
  <c r="N310" i="12"/>
  <c r="N311" i="12"/>
  <c r="N312" i="12"/>
  <c r="M313" i="12"/>
  <c r="O172" i="12"/>
  <c r="O173" i="12"/>
  <c r="O174" i="12"/>
  <c r="M172" i="12"/>
  <c r="M173" i="12"/>
  <c r="M174" i="12"/>
  <c r="M175" i="12"/>
  <c r="N172" i="12"/>
  <c r="N173" i="12"/>
  <c r="N174" i="12"/>
  <c r="N175" i="12"/>
  <c r="M36" i="5" l="1"/>
  <c r="M35" i="5"/>
  <c r="M28" i="5"/>
  <c r="N63" i="13" l="1"/>
  <c r="O282" i="12" l="1"/>
  <c r="O283" i="12"/>
  <c r="O284" i="12"/>
  <c r="O285" i="12"/>
  <c r="O286" i="12"/>
  <c r="O281" i="12"/>
  <c r="O246" i="12"/>
  <c r="O247" i="12"/>
  <c r="O248" i="12"/>
  <c r="O249" i="12"/>
  <c r="O250" i="12"/>
  <c r="O251" i="12"/>
  <c r="O252" i="12"/>
  <c r="O253" i="12"/>
  <c r="O254" i="12"/>
  <c r="O255" i="12"/>
  <c r="O256" i="12"/>
  <c r="O257" i="12"/>
  <c r="O258" i="12"/>
  <c r="O259" i="12"/>
  <c r="O260" i="12"/>
  <c r="O261" i="12"/>
  <c r="O262" i="12"/>
  <c r="O263" i="12"/>
  <c r="O264" i="12"/>
  <c r="O265" i="12"/>
  <c r="O266" i="12"/>
  <c r="O267" i="12"/>
  <c r="O268" i="12"/>
  <c r="O269" i="12"/>
  <c r="O270" i="12"/>
  <c r="O271" i="12"/>
  <c r="O272" i="12"/>
  <c r="O273" i="12"/>
  <c r="O274" i="12"/>
  <c r="O275" i="12"/>
  <c r="O276" i="12"/>
  <c r="O277" i="12"/>
  <c r="O278" i="12"/>
  <c r="O279" i="12"/>
  <c r="O245" i="12"/>
  <c r="O175" i="12"/>
  <c r="O176" i="12"/>
  <c r="O177" i="12"/>
  <c r="O178" i="12"/>
  <c r="O179" i="12"/>
  <c r="O180" i="12"/>
  <c r="O181" i="12"/>
  <c r="O182" i="12"/>
  <c r="O183" i="12"/>
  <c r="O184" i="12"/>
  <c r="O185" i="12"/>
  <c r="O186" i="12"/>
  <c r="O187" i="12"/>
  <c r="F240" i="12" l="1"/>
  <c r="F239" i="12"/>
  <c r="F238" i="12"/>
  <c r="F237" i="12"/>
  <c r="F236" i="12"/>
  <c r="F235" i="12"/>
  <c r="R234" i="12"/>
  <c r="R280" i="12" s="1"/>
  <c r="Q234" i="12"/>
  <c r="Q280" i="12" s="1"/>
  <c r="P234" i="12"/>
  <c r="O234" i="12"/>
  <c r="N234" i="12"/>
  <c r="M234" i="12"/>
  <c r="L234" i="12"/>
  <c r="K234" i="12"/>
  <c r="J234" i="12"/>
  <c r="I234" i="12"/>
  <c r="H234" i="12"/>
  <c r="G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L196" i="12" l="1"/>
  <c r="M196" i="12"/>
  <c r="P196" i="12"/>
  <c r="Q196" i="12"/>
  <c r="R196" i="12"/>
  <c r="F234" i="12"/>
  <c r="I196" i="12"/>
  <c r="N196" i="12"/>
  <c r="O196" i="12"/>
  <c r="F198" i="12"/>
  <c r="H196" i="12"/>
  <c r="J196" i="12"/>
  <c r="G196" i="12"/>
  <c r="K196" i="12"/>
  <c r="F441" i="12"/>
  <c r="F442" i="12"/>
  <c r="F443" i="12"/>
  <c r="F444" i="12"/>
  <c r="F196" i="12" l="1"/>
  <c r="L36" i="5"/>
  <c r="L35" i="5"/>
  <c r="L28" i="5"/>
  <c r="E49" i="13" l="1"/>
  <c r="E200" i="13"/>
  <c r="F126" i="12" l="1"/>
  <c r="F127" i="12"/>
  <c r="F128" i="12"/>
  <c r="F129" i="12"/>
  <c r="Z22" i="15" l="1"/>
  <c r="AA22" i="15"/>
  <c r="AB22" i="15"/>
  <c r="AC22" i="15"/>
  <c r="AD22" i="15"/>
  <c r="AE22" i="15"/>
  <c r="AF22" i="15"/>
  <c r="M63" i="13" l="1"/>
  <c r="F554" i="12" l="1"/>
  <c r="F28" i="12"/>
  <c r="F264" i="12" s="1"/>
  <c r="F29" i="12"/>
  <c r="F265" i="12" s="1"/>
  <c r="F30" i="12"/>
  <c r="F266" i="12" s="1"/>
  <c r="F31" i="12"/>
  <c r="F267" i="12" s="1"/>
  <c r="F312" i="12" l="1"/>
  <c r="F175" i="12"/>
  <c r="F311" i="12"/>
  <c r="F174" i="12"/>
  <c r="F310" i="12"/>
  <c r="F173" i="12"/>
  <c r="F309" i="12"/>
  <c r="F172" i="12"/>
  <c r="E170" i="13"/>
  <c r="L63" i="13"/>
  <c r="L132" i="13" l="1"/>
  <c r="K132" i="13"/>
  <c r="J132" i="13"/>
  <c r="L117" i="3" l="1"/>
  <c r="L116" i="3"/>
  <c r="L115" i="3"/>
  <c r="L114" i="3"/>
  <c r="L113" i="3"/>
  <c r="L112" i="3"/>
  <c r="L68" i="3"/>
  <c r="L67" i="3"/>
  <c r="L66" i="3"/>
  <c r="L65" i="3"/>
  <c r="L64" i="3"/>
  <c r="L63" i="3"/>
  <c r="L167" i="11"/>
  <c r="L166" i="11"/>
  <c r="L165" i="11"/>
  <c r="L164" i="11"/>
  <c r="L163" i="11"/>
  <c r="L162" i="11"/>
  <c r="L161" i="11"/>
  <c r="L160" i="11"/>
  <c r="L86" i="11"/>
  <c r="L85" i="11"/>
  <c r="L84" i="11"/>
  <c r="L83" i="11"/>
  <c r="L82" i="11"/>
  <c r="L81" i="11"/>
  <c r="L80" i="11"/>
  <c r="L79" i="11"/>
  <c r="K36" i="5" l="1"/>
  <c r="K35" i="5"/>
  <c r="K28" i="5"/>
  <c r="K12" i="5" l="1"/>
  <c r="K15" i="5"/>
  <c r="G116" i="3" l="1"/>
  <c r="H116" i="3"/>
  <c r="I116" i="3"/>
  <c r="J116" i="3"/>
  <c r="K116" i="3"/>
  <c r="G117" i="3"/>
  <c r="H117" i="3"/>
  <c r="I117" i="3"/>
  <c r="J117" i="3"/>
  <c r="K117" i="3"/>
  <c r="F117" i="3"/>
  <c r="F116" i="3"/>
  <c r="G115" i="3"/>
  <c r="H115" i="3"/>
  <c r="I115" i="3"/>
  <c r="J115" i="3"/>
  <c r="K115" i="3"/>
  <c r="F115" i="3"/>
  <c r="G112" i="3"/>
  <c r="H112" i="3"/>
  <c r="I112" i="3"/>
  <c r="J112" i="3"/>
  <c r="K112" i="3"/>
  <c r="G113" i="3"/>
  <c r="H113" i="3"/>
  <c r="I113" i="3"/>
  <c r="J113" i="3"/>
  <c r="K113" i="3"/>
  <c r="G114" i="3"/>
  <c r="H114" i="3"/>
  <c r="I114" i="3"/>
  <c r="J114" i="3"/>
  <c r="K114" i="3"/>
  <c r="F113" i="3"/>
  <c r="F114" i="3"/>
  <c r="F112" i="3"/>
  <c r="G67" i="3"/>
  <c r="H67" i="3"/>
  <c r="I67" i="3"/>
  <c r="J67" i="3"/>
  <c r="K67" i="3"/>
  <c r="G68" i="3"/>
  <c r="H68" i="3"/>
  <c r="I68" i="3"/>
  <c r="J68" i="3"/>
  <c r="K68" i="3"/>
  <c r="F68" i="3"/>
  <c r="F67" i="3"/>
  <c r="G66" i="3"/>
  <c r="H66" i="3"/>
  <c r="I66" i="3"/>
  <c r="J66" i="3"/>
  <c r="K66" i="3"/>
  <c r="F66" i="3"/>
  <c r="G63" i="3"/>
  <c r="H63" i="3"/>
  <c r="I63" i="3"/>
  <c r="J63" i="3"/>
  <c r="K63" i="3"/>
  <c r="G64" i="3"/>
  <c r="H64" i="3"/>
  <c r="I64" i="3"/>
  <c r="J64" i="3"/>
  <c r="K64" i="3"/>
  <c r="G65" i="3"/>
  <c r="H65" i="3"/>
  <c r="I65" i="3"/>
  <c r="J65" i="3"/>
  <c r="K65" i="3"/>
  <c r="F64" i="3"/>
  <c r="F65" i="3"/>
  <c r="F63" i="3"/>
  <c r="F161" i="11"/>
  <c r="G161" i="11"/>
  <c r="H161" i="11"/>
  <c r="I161" i="11"/>
  <c r="J161" i="11"/>
  <c r="K161" i="11"/>
  <c r="F162" i="11"/>
  <c r="G162" i="11"/>
  <c r="H162" i="11"/>
  <c r="I162" i="11"/>
  <c r="J162" i="11"/>
  <c r="K162" i="11"/>
  <c r="F163" i="11"/>
  <c r="G163" i="11"/>
  <c r="H163" i="11"/>
  <c r="I163" i="11"/>
  <c r="J163" i="11"/>
  <c r="K163" i="11"/>
  <c r="F164" i="11"/>
  <c r="G164" i="11"/>
  <c r="H164" i="11"/>
  <c r="I164" i="11"/>
  <c r="J164" i="11"/>
  <c r="K164" i="11"/>
  <c r="F165" i="11"/>
  <c r="G165" i="11"/>
  <c r="H165" i="11"/>
  <c r="I165" i="11"/>
  <c r="J165" i="11"/>
  <c r="K165" i="11"/>
  <c r="F166" i="11"/>
  <c r="G166" i="11"/>
  <c r="H166" i="11"/>
  <c r="I166" i="11"/>
  <c r="J166" i="11"/>
  <c r="K166" i="11"/>
  <c r="F167" i="11"/>
  <c r="G167" i="11"/>
  <c r="H167" i="11"/>
  <c r="I167" i="11"/>
  <c r="J167" i="11"/>
  <c r="K167" i="11"/>
  <c r="G160" i="11"/>
  <c r="H160" i="11"/>
  <c r="I160" i="11"/>
  <c r="J160" i="11"/>
  <c r="K160" i="11"/>
  <c r="F160" i="11"/>
  <c r="L159" i="11"/>
  <c r="G79" i="11"/>
  <c r="H79" i="11"/>
  <c r="I79" i="11"/>
  <c r="J79" i="11"/>
  <c r="K79" i="11"/>
  <c r="G80" i="11"/>
  <c r="H80" i="11"/>
  <c r="I80" i="11"/>
  <c r="J80" i="11"/>
  <c r="K80" i="11"/>
  <c r="G81" i="11"/>
  <c r="H81" i="11"/>
  <c r="I81" i="11"/>
  <c r="J81" i="11"/>
  <c r="K81" i="11"/>
  <c r="G82" i="11"/>
  <c r="H82" i="11"/>
  <c r="I82" i="11"/>
  <c r="J82" i="11"/>
  <c r="K82" i="11"/>
  <c r="G83" i="11"/>
  <c r="H83" i="11"/>
  <c r="I83" i="11"/>
  <c r="J83" i="11"/>
  <c r="K83" i="11"/>
  <c r="G84" i="11"/>
  <c r="H84" i="11"/>
  <c r="I84" i="11"/>
  <c r="J84" i="11"/>
  <c r="K84" i="11"/>
  <c r="G85" i="11"/>
  <c r="H85" i="11"/>
  <c r="I85" i="11"/>
  <c r="J85" i="11"/>
  <c r="K85" i="11"/>
  <c r="G86" i="11"/>
  <c r="H86" i="11"/>
  <c r="I86" i="11"/>
  <c r="J86" i="11"/>
  <c r="K86" i="11"/>
  <c r="F80" i="11"/>
  <c r="F81" i="11"/>
  <c r="F82" i="11"/>
  <c r="F83" i="11"/>
  <c r="F84" i="11"/>
  <c r="F85" i="11"/>
  <c r="F86" i="11"/>
  <c r="F79" i="11"/>
  <c r="J111" i="3" l="1"/>
  <c r="E165" i="11"/>
  <c r="E161" i="11"/>
  <c r="G111" i="3"/>
  <c r="G159" i="11"/>
  <c r="E164" i="11"/>
  <c r="E163" i="11"/>
  <c r="H159" i="11"/>
  <c r="E166" i="11"/>
  <c r="H111" i="3"/>
  <c r="K159" i="11"/>
  <c r="E116" i="3"/>
  <c r="L111" i="3"/>
  <c r="E117" i="3"/>
  <c r="I111" i="3"/>
  <c r="K111" i="3"/>
  <c r="E115" i="3"/>
  <c r="E112" i="3"/>
  <c r="E114" i="3"/>
  <c r="F111" i="3"/>
  <c r="F159" i="11"/>
  <c r="J159" i="11"/>
  <c r="I159" i="11"/>
  <c r="E160" i="11"/>
  <c r="E162" i="11"/>
  <c r="J62" i="3" l="1"/>
  <c r="K62" i="3"/>
  <c r="G62" i="3"/>
  <c r="I62" i="3"/>
  <c r="H62" i="3"/>
  <c r="E85" i="11"/>
  <c r="H78" i="11"/>
  <c r="G78" i="11"/>
  <c r="K78" i="11"/>
  <c r="J78" i="11"/>
  <c r="I78" i="11"/>
  <c r="F78" i="11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84" i="11" l="1"/>
  <c r="E68" i="3"/>
  <c r="P111" i="3"/>
  <c r="P159" i="11"/>
  <c r="N159" i="11"/>
  <c r="N111" i="3"/>
  <c r="Q111" i="3"/>
  <c r="Q159" i="11"/>
  <c r="E66" i="3"/>
  <c r="E82" i="11"/>
  <c r="O159" i="11"/>
  <c r="O111" i="3"/>
  <c r="E67" i="3"/>
  <c r="E65" i="3"/>
  <c r="L62" i="3"/>
  <c r="E80" i="11"/>
  <c r="L78" i="11"/>
  <c r="E83" i="11"/>
  <c r="E63" i="3"/>
  <c r="F62" i="3"/>
  <c r="E79" i="11"/>
  <c r="E81" i="11"/>
  <c r="E57" i="15"/>
  <c r="E40" i="15"/>
  <c r="I30" i="5"/>
  <c r="F6" i="15"/>
  <c r="E167" i="11" l="1"/>
  <c r="M159" i="11"/>
  <c r="E159" i="11" s="1"/>
  <c r="E113" i="3"/>
  <c r="M111" i="3"/>
  <c r="E111" i="3" s="1"/>
  <c r="I36" i="5"/>
  <c r="I35" i="5"/>
  <c r="I28" i="5"/>
  <c r="J36" i="5" l="1"/>
  <c r="J35" i="5"/>
  <c r="J28" i="5"/>
  <c r="K110" i="19" l="1"/>
  <c r="D26" i="5" l="1"/>
  <c r="J30" i="5" l="1"/>
  <c r="E31" i="11"/>
  <c r="E147" i="13" l="1"/>
  <c r="E146" i="13"/>
  <c r="E79" i="13"/>
  <c r="E12" i="13"/>
  <c r="E63" i="13" l="1"/>
  <c r="H30" i="5"/>
  <c r="D11" i="5"/>
  <c r="D10" i="5"/>
  <c r="F524" i="12" l="1"/>
  <c r="F484" i="12"/>
  <c r="F440" i="12"/>
  <c r="F396" i="12"/>
  <c r="F352" i="12"/>
  <c r="K308" i="12"/>
  <c r="L308" i="12"/>
  <c r="M308" i="12"/>
  <c r="N308" i="12"/>
  <c r="O308" i="12"/>
  <c r="P308" i="12"/>
  <c r="Q308" i="12"/>
  <c r="R308" i="12"/>
  <c r="H171" i="12"/>
  <c r="I171" i="12"/>
  <c r="J171" i="12"/>
  <c r="K171" i="12"/>
  <c r="L171" i="12"/>
  <c r="M171" i="12"/>
  <c r="N171" i="12"/>
  <c r="O171" i="12"/>
  <c r="P171" i="12"/>
  <c r="Q171" i="12"/>
  <c r="R171" i="12"/>
  <c r="G171" i="12"/>
  <c r="F27" i="12"/>
  <c r="F125" i="12"/>
  <c r="F263" i="12" l="1"/>
  <c r="F308" i="12"/>
  <c r="F171" i="12"/>
  <c r="E80" i="13"/>
  <c r="E13" i="13" l="1"/>
  <c r="F557" i="12" l="1"/>
  <c r="J47" i="12"/>
  <c r="J283" i="12" l="1"/>
  <c r="M22" i="5"/>
  <c r="E221" i="13" l="1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198" i="13"/>
  <c r="E199" i="13"/>
  <c r="E201" i="13"/>
  <c r="E202" i="13"/>
  <c r="E203" i="13"/>
  <c r="E204" i="13"/>
  <c r="E205" i="13"/>
  <c r="E206" i="13"/>
  <c r="E207" i="13"/>
  <c r="E208" i="13"/>
  <c r="E209" i="13"/>
  <c r="E210" i="13"/>
  <c r="E211" i="13"/>
  <c r="E197" i="13"/>
  <c r="E238" i="13"/>
  <c r="E237" i="13"/>
  <c r="E236" i="13"/>
  <c r="E220" i="13"/>
  <c r="E219" i="13"/>
  <c r="E218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6" i="13"/>
  <c r="E215" i="13"/>
  <c r="E214" i="13"/>
  <c r="E213" i="13"/>
  <c r="E212" i="13"/>
  <c r="E196" i="13"/>
  <c r="E195" i="13"/>
  <c r="Q194" i="13"/>
  <c r="P194" i="13"/>
  <c r="O194" i="13"/>
  <c r="N194" i="13"/>
  <c r="M194" i="13"/>
  <c r="L194" i="13"/>
  <c r="K194" i="13"/>
  <c r="J194" i="13"/>
  <c r="I194" i="13"/>
  <c r="H194" i="13"/>
  <c r="G194" i="13"/>
  <c r="F194" i="13"/>
  <c r="E217" i="13" l="1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1" i="13"/>
  <c r="E169" i="13"/>
  <c r="E168" i="13"/>
  <c r="E167" i="13"/>
  <c r="E166" i="13"/>
  <c r="E165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G140" i="13"/>
  <c r="H140" i="13"/>
  <c r="I140" i="13"/>
  <c r="J140" i="13"/>
  <c r="K140" i="13"/>
  <c r="L140" i="13"/>
  <c r="M140" i="13"/>
  <c r="N140" i="13"/>
  <c r="O140" i="13"/>
  <c r="P140" i="13"/>
  <c r="Q140" i="13"/>
  <c r="F140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5" i="13"/>
  <c r="E144" i="13"/>
  <c r="E143" i="13"/>
  <c r="E142" i="13"/>
  <c r="E141" i="13"/>
  <c r="F543" i="12"/>
  <c r="F542" i="12"/>
  <c r="F541" i="12"/>
  <c r="F540" i="12"/>
  <c r="F539" i="12"/>
  <c r="F538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R505" i="12"/>
  <c r="Q505" i="12"/>
  <c r="P505" i="12"/>
  <c r="O505" i="12"/>
  <c r="N505" i="12"/>
  <c r="M505" i="12"/>
  <c r="L505" i="12"/>
  <c r="K505" i="12"/>
  <c r="J505" i="12"/>
  <c r="I505" i="12"/>
  <c r="H505" i="12"/>
  <c r="G505" i="12"/>
  <c r="F503" i="12"/>
  <c r="F502" i="12"/>
  <c r="F501" i="12"/>
  <c r="F500" i="12"/>
  <c r="F499" i="12"/>
  <c r="F498" i="12"/>
  <c r="R497" i="12"/>
  <c r="Q497" i="12"/>
  <c r="P497" i="12"/>
  <c r="O497" i="12"/>
  <c r="N497" i="12"/>
  <c r="M497" i="12"/>
  <c r="L497" i="12"/>
  <c r="K497" i="12"/>
  <c r="J497" i="12"/>
  <c r="I497" i="12"/>
  <c r="H497" i="12"/>
  <c r="G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R465" i="12"/>
  <c r="Q465" i="12"/>
  <c r="P465" i="12"/>
  <c r="O465" i="12"/>
  <c r="N465" i="12"/>
  <c r="M465" i="12"/>
  <c r="L465" i="12"/>
  <c r="K465" i="12"/>
  <c r="J465" i="12"/>
  <c r="I465" i="12"/>
  <c r="H465" i="12"/>
  <c r="G465" i="12"/>
  <c r="F463" i="12"/>
  <c r="F462" i="12"/>
  <c r="F461" i="12"/>
  <c r="F460" i="12"/>
  <c r="F459" i="12"/>
  <c r="F458" i="12"/>
  <c r="R457" i="12"/>
  <c r="Q457" i="12"/>
  <c r="P457" i="12"/>
  <c r="O457" i="12"/>
  <c r="N457" i="12"/>
  <c r="M457" i="12"/>
  <c r="L457" i="12"/>
  <c r="K457" i="12"/>
  <c r="J457" i="12"/>
  <c r="I457" i="12"/>
  <c r="H457" i="12"/>
  <c r="G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R421" i="12"/>
  <c r="Q421" i="12"/>
  <c r="P421" i="12"/>
  <c r="O421" i="12"/>
  <c r="N421" i="12"/>
  <c r="M421" i="12"/>
  <c r="L421" i="12"/>
  <c r="K421" i="12"/>
  <c r="J421" i="12"/>
  <c r="I421" i="12"/>
  <c r="H421" i="12"/>
  <c r="G421" i="12"/>
  <c r="F419" i="12"/>
  <c r="F418" i="12"/>
  <c r="F417" i="12"/>
  <c r="F416" i="12"/>
  <c r="F415" i="12"/>
  <c r="F414" i="12"/>
  <c r="R413" i="12"/>
  <c r="Q413" i="12"/>
  <c r="P413" i="12"/>
  <c r="O413" i="12"/>
  <c r="N413" i="12"/>
  <c r="M413" i="12"/>
  <c r="L413" i="12"/>
  <c r="K413" i="12"/>
  <c r="J413" i="12"/>
  <c r="I413" i="12"/>
  <c r="H413" i="12"/>
  <c r="G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5" i="12"/>
  <c r="F374" i="12"/>
  <c r="F373" i="12"/>
  <c r="F372" i="12"/>
  <c r="F371" i="12"/>
  <c r="F370" i="12"/>
  <c r="R369" i="12"/>
  <c r="Q369" i="12"/>
  <c r="P369" i="12"/>
  <c r="O369" i="12"/>
  <c r="N369" i="12"/>
  <c r="M369" i="12"/>
  <c r="L369" i="12"/>
  <c r="K369" i="12"/>
  <c r="J369" i="12"/>
  <c r="I369" i="12"/>
  <c r="H369" i="12"/>
  <c r="G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R333" i="12"/>
  <c r="Q333" i="12"/>
  <c r="P333" i="12"/>
  <c r="O333" i="12"/>
  <c r="N333" i="12"/>
  <c r="M333" i="12"/>
  <c r="L333" i="12"/>
  <c r="K333" i="12"/>
  <c r="J333" i="12"/>
  <c r="I333" i="12"/>
  <c r="H333" i="12"/>
  <c r="G333" i="12"/>
  <c r="E164" i="13" l="1"/>
  <c r="E172" i="13"/>
  <c r="E140" i="13"/>
  <c r="F537" i="12"/>
  <c r="F505" i="12"/>
  <c r="F497" i="12"/>
  <c r="F421" i="12"/>
  <c r="F465" i="12"/>
  <c r="F457" i="12"/>
  <c r="F377" i="12"/>
  <c r="F413" i="12"/>
  <c r="F369" i="12"/>
  <c r="F333" i="12"/>
  <c r="Q110" i="3" l="1"/>
  <c r="P110" i="3"/>
  <c r="O110" i="3"/>
  <c r="N110" i="3"/>
  <c r="M110" i="3"/>
  <c r="L110" i="3"/>
  <c r="K110" i="3"/>
  <c r="J110" i="3"/>
  <c r="I110" i="3"/>
  <c r="H110" i="3"/>
  <c r="G110" i="3"/>
  <c r="Q109" i="3"/>
  <c r="P109" i="3"/>
  <c r="O109" i="3"/>
  <c r="N109" i="3"/>
  <c r="M109" i="3"/>
  <c r="L109" i="3"/>
  <c r="K109" i="3"/>
  <c r="J109" i="3"/>
  <c r="I109" i="3"/>
  <c r="H109" i="3"/>
  <c r="G109" i="3"/>
  <c r="Q108" i="3"/>
  <c r="P108" i="3"/>
  <c r="O108" i="3"/>
  <c r="N108" i="3"/>
  <c r="M108" i="3"/>
  <c r="L108" i="3"/>
  <c r="K108" i="3"/>
  <c r="J108" i="3"/>
  <c r="I108" i="3"/>
  <c r="H108" i="3"/>
  <c r="G108" i="3"/>
  <c r="Q107" i="3"/>
  <c r="Q79" i="3" s="1"/>
  <c r="P107" i="3"/>
  <c r="P79" i="3" s="1"/>
  <c r="O107" i="3"/>
  <c r="O79" i="3" s="1"/>
  <c r="N107" i="3"/>
  <c r="N79" i="3" s="1"/>
  <c r="M107" i="3"/>
  <c r="M79" i="3" s="1"/>
  <c r="L107" i="3"/>
  <c r="K107" i="3"/>
  <c r="J107" i="3"/>
  <c r="I107" i="3"/>
  <c r="H107" i="3"/>
  <c r="G107" i="3"/>
  <c r="Q106" i="3"/>
  <c r="P106" i="3"/>
  <c r="O106" i="3"/>
  <c r="N106" i="3"/>
  <c r="M106" i="3"/>
  <c r="L106" i="3"/>
  <c r="K106" i="3"/>
  <c r="J106" i="3"/>
  <c r="I106" i="3"/>
  <c r="H106" i="3"/>
  <c r="G106" i="3"/>
  <c r="Q105" i="3"/>
  <c r="P105" i="3"/>
  <c r="O105" i="3"/>
  <c r="N105" i="3"/>
  <c r="M105" i="3"/>
  <c r="L105" i="3"/>
  <c r="K105" i="3"/>
  <c r="J105" i="3"/>
  <c r="I105" i="3"/>
  <c r="H105" i="3"/>
  <c r="G105" i="3"/>
  <c r="G91" i="3"/>
  <c r="H91" i="3"/>
  <c r="I91" i="3"/>
  <c r="J91" i="3"/>
  <c r="K91" i="3"/>
  <c r="L91" i="3"/>
  <c r="M91" i="3"/>
  <c r="N91" i="3"/>
  <c r="O91" i="3"/>
  <c r="P91" i="3"/>
  <c r="Q91" i="3"/>
  <c r="G92" i="3"/>
  <c r="H92" i="3"/>
  <c r="I92" i="3"/>
  <c r="J92" i="3"/>
  <c r="K92" i="3"/>
  <c r="L92" i="3"/>
  <c r="M92" i="3"/>
  <c r="N92" i="3"/>
  <c r="O92" i="3"/>
  <c r="P92" i="3"/>
  <c r="Q92" i="3"/>
  <c r="G93" i="3"/>
  <c r="H93" i="3"/>
  <c r="I93" i="3"/>
  <c r="J93" i="3"/>
  <c r="K93" i="3"/>
  <c r="L93" i="3"/>
  <c r="M93" i="3"/>
  <c r="N93" i="3"/>
  <c r="O93" i="3"/>
  <c r="P93" i="3"/>
  <c r="Q93" i="3"/>
  <c r="G94" i="3"/>
  <c r="H94" i="3"/>
  <c r="I94" i="3"/>
  <c r="J94" i="3"/>
  <c r="K94" i="3"/>
  <c r="L94" i="3"/>
  <c r="M94" i="3"/>
  <c r="N94" i="3"/>
  <c r="O94" i="3"/>
  <c r="P94" i="3"/>
  <c r="Q94" i="3"/>
  <c r="G95" i="3"/>
  <c r="H95" i="3"/>
  <c r="I95" i="3"/>
  <c r="J95" i="3"/>
  <c r="K95" i="3"/>
  <c r="L95" i="3"/>
  <c r="M95" i="3"/>
  <c r="N95" i="3"/>
  <c r="O95" i="3"/>
  <c r="P95" i="3"/>
  <c r="Q95" i="3"/>
  <c r="G96" i="3"/>
  <c r="H96" i="3"/>
  <c r="I96" i="3"/>
  <c r="J96" i="3"/>
  <c r="K96" i="3"/>
  <c r="L96" i="3"/>
  <c r="M96" i="3"/>
  <c r="N96" i="3"/>
  <c r="O96" i="3"/>
  <c r="P96" i="3"/>
  <c r="Q96" i="3"/>
  <c r="G84" i="3"/>
  <c r="H84" i="3"/>
  <c r="I84" i="3"/>
  <c r="J84" i="3"/>
  <c r="K84" i="3"/>
  <c r="L84" i="3"/>
  <c r="M84" i="3"/>
  <c r="N84" i="3"/>
  <c r="O84" i="3"/>
  <c r="P84" i="3"/>
  <c r="Q84" i="3"/>
  <c r="G85" i="3"/>
  <c r="H85" i="3"/>
  <c r="I85" i="3"/>
  <c r="J85" i="3"/>
  <c r="K85" i="3"/>
  <c r="L85" i="3"/>
  <c r="M85" i="3"/>
  <c r="N85" i="3"/>
  <c r="O85" i="3"/>
  <c r="P85" i="3"/>
  <c r="Q85" i="3"/>
  <c r="G86" i="3"/>
  <c r="H86" i="3"/>
  <c r="I86" i="3"/>
  <c r="J86" i="3"/>
  <c r="K86" i="3"/>
  <c r="L86" i="3"/>
  <c r="M86" i="3"/>
  <c r="N86" i="3"/>
  <c r="O86" i="3"/>
  <c r="P86" i="3"/>
  <c r="Q86" i="3"/>
  <c r="G87" i="3"/>
  <c r="H87" i="3"/>
  <c r="I87" i="3"/>
  <c r="J87" i="3"/>
  <c r="K87" i="3"/>
  <c r="L87" i="3"/>
  <c r="M87" i="3"/>
  <c r="N87" i="3"/>
  <c r="O87" i="3"/>
  <c r="P87" i="3"/>
  <c r="Q87" i="3"/>
  <c r="G88" i="3"/>
  <c r="H88" i="3"/>
  <c r="I88" i="3"/>
  <c r="J88" i="3"/>
  <c r="K88" i="3"/>
  <c r="L88" i="3"/>
  <c r="M88" i="3"/>
  <c r="N88" i="3"/>
  <c r="O88" i="3"/>
  <c r="P88" i="3"/>
  <c r="Q88" i="3"/>
  <c r="G89" i="3"/>
  <c r="H89" i="3"/>
  <c r="I89" i="3"/>
  <c r="J89" i="3"/>
  <c r="K89" i="3"/>
  <c r="L89" i="3"/>
  <c r="M89" i="3"/>
  <c r="N89" i="3"/>
  <c r="O89" i="3"/>
  <c r="P89" i="3"/>
  <c r="Q89" i="3"/>
  <c r="G56" i="3"/>
  <c r="H56" i="3"/>
  <c r="I56" i="3"/>
  <c r="J56" i="3"/>
  <c r="K56" i="3"/>
  <c r="L56" i="3"/>
  <c r="M56" i="3"/>
  <c r="N56" i="3"/>
  <c r="O56" i="3"/>
  <c r="P56" i="3"/>
  <c r="Q56" i="3"/>
  <c r="G57" i="3"/>
  <c r="H57" i="3"/>
  <c r="I57" i="3"/>
  <c r="J57" i="3"/>
  <c r="K57" i="3"/>
  <c r="L57" i="3"/>
  <c r="M57" i="3"/>
  <c r="N57" i="3"/>
  <c r="O57" i="3"/>
  <c r="P57" i="3"/>
  <c r="Q57" i="3"/>
  <c r="G58" i="3"/>
  <c r="H58" i="3"/>
  <c r="I58" i="3"/>
  <c r="J58" i="3"/>
  <c r="K58" i="3"/>
  <c r="L58" i="3"/>
  <c r="M58" i="3"/>
  <c r="N58" i="3"/>
  <c r="O58" i="3"/>
  <c r="P58" i="3"/>
  <c r="Q58" i="3"/>
  <c r="G59" i="3"/>
  <c r="H59" i="3"/>
  <c r="I59" i="3"/>
  <c r="J59" i="3"/>
  <c r="K59" i="3"/>
  <c r="L59" i="3"/>
  <c r="M59" i="3"/>
  <c r="N59" i="3"/>
  <c r="O59" i="3"/>
  <c r="P59" i="3"/>
  <c r="Q59" i="3"/>
  <c r="G60" i="3"/>
  <c r="H60" i="3"/>
  <c r="I60" i="3"/>
  <c r="J60" i="3"/>
  <c r="K60" i="3"/>
  <c r="L60" i="3"/>
  <c r="M60" i="3"/>
  <c r="N60" i="3"/>
  <c r="O60" i="3"/>
  <c r="P60" i="3"/>
  <c r="Q60" i="3"/>
  <c r="G61" i="3"/>
  <c r="H61" i="3"/>
  <c r="I61" i="3"/>
  <c r="J61" i="3"/>
  <c r="K61" i="3"/>
  <c r="L61" i="3"/>
  <c r="M61" i="3"/>
  <c r="N61" i="3"/>
  <c r="O61" i="3"/>
  <c r="P61" i="3"/>
  <c r="Q61" i="3"/>
  <c r="G14" i="3"/>
  <c r="H14" i="3"/>
  <c r="I14" i="3"/>
  <c r="J14" i="3"/>
  <c r="K14" i="3"/>
  <c r="L14" i="3"/>
  <c r="M14" i="3"/>
  <c r="N14" i="3"/>
  <c r="O14" i="3"/>
  <c r="P14" i="3"/>
  <c r="Q14" i="3"/>
  <c r="G15" i="3"/>
  <c r="H15" i="3"/>
  <c r="I15" i="3"/>
  <c r="J15" i="3"/>
  <c r="K15" i="3"/>
  <c r="L15" i="3"/>
  <c r="M15" i="3"/>
  <c r="N15" i="3"/>
  <c r="O15" i="3"/>
  <c r="P15" i="3"/>
  <c r="Q15" i="3"/>
  <c r="G16" i="3"/>
  <c r="H16" i="3"/>
  <c r="I16" i="3"/>
  <c r="J16" i="3"/>
  <c r="K16" i="3"/>
  <c r="L16" i="3"/>
  <c r="M16" i="3"/>
  <c r="N16" i="3"/>
  <c r="O16" i="3"/>
  <c r="P16" i="3"/>
  <c r="Q16" i="3"/>
  <c r="G17" i="3"/>
  <c r="H17" i="3"/>
  <c r="I17" i="3"/>
  <c r="J17" i="3"/>
  <c r="K17" i="3"/>
  <c r="L17" i="3"/>
  <c r="M17" i="3"/>
  <c r="N17" i="3"/>
  <c r="O17" i="3"/>
  <c r="P17" i="3"/>
  <c r="Q17" i="3"/>
  <c r="G18" i="3"/>
  <c r="H18" i="3"/>
  <c r="I18" i="3"/>
  <c r="J18" i="3"/>
  <c r="K18" i="3"/>
  <c r="L18" i="3"/>
  <c r="M18" i="3"/>
  <c r="N18" i="3"/>
  <c r="O18" i="3"/>
  <c r="P18" i="3"/>
  <c r="Q18" i="3"/>
  <c r="G19" i="3"/>
  <c r="H19" i="3"/>
  <c r="I19" i="3"/>
  <c r="J19" i="3"/>
  <c r="K19" i="3"/>
  <c r="L19" i="3"/>
  <c r="M19" i="3"/>
  <c r="N19" i="3"/>
  <c r="O19" i="3"/>
  <c r="P19" i="3"/>
  <c r="Q19" i="3"/>
  <c r="G151" i="11"/>
  <c r="H151" i="11"/>
  <c r="I151" i="11"/>
  <c r="J151" i="11"/>
  <c r="K151" i="11"/>
  <c r="L151" i="11"/>
  <c r="M151" i="11"/>
  <c r="N151" i="11"/>
  <c r="O151" i="11"/>
  <c r="P151" i="11"/>
  <c r="Q151" i="11"/>
  <c r="G152" i="11"/>
  <c r="H152" i="11"/>
  <c r="I152" i="11"/>
  <c r="J152" i="11"/>
  <c r="K152" i="11"/>
  <c r="L152" i="11"/>
  <c r="M152" i="11"/>
  <c r="N152" i="11"/>
  <c r="O152" i="11"/>
  <c r="P152" i="11"/>
  <c r="Q152" i="11"/>
  <c r="G153" i="11"/>
  <c r="H153" i="11"/>
  <c r="I153" i="11"/>
  <c r="J153" i="11"/>
  <c r="K153" i="11"/>
  <c r="L153" i="11"/>
  <c r="M153" i="11"/>
  <c r="N153" i="11"/>
  <c r="O153" i="11"/>
  <c r="P153" i="11"/>
  <c r="Q153" i="11"/>
  <c r="G154" i="11"/>
  <c r="H154" i="11"/>
  <c r="I154" i="11"/>
  <c r="J154" i="11"/>
  <c r="K154" i="11"/>
  <c r="L154" i="11"/>
  <c r="M154" i="11"/>
  <c r="N154" i="11"/>
  <c r="O154" i="11"/>
  <c r="P154" i="11"/>
  <c r="Q154" i="11"/>
  <c r="G155" i="11"/>
  <c r="H155" i="11"/>
  <c r="I155" i="11"/>
  <c r="J155" i="11"/>
  <c r="K155" i="11"/>
  <c r="L155" i="11"/>
  <c r="M155" i="11"/>
  <c r="N155" i="11"/>
  <c r="O155" i="11"/>
  <c r="P155" i="11"/>
  <c r="Q155" i="11"/>
  <c r="G156" i="11"/>
  <c r="H156" i="11"/>
  <c r="I156" i="11"/>
  <c r="J156" i="11"/>
  <c r="K156" i="11"/>
  <c r="L156" i="11"/>
  <c r="M156" i="11"/>
  <c r="N156" i="11"/>
  <c r="O156" i="11"/>
  <c r="P156" i="11"/>
  <c r="Q156" i="11"/>
  <c r="G157" i="11"/>
  <c r="H157" i="11"/>
  <c r="I157" i="11"/>
  <c r="J157" i="11"/>
  <c r="K157" i="11"/>
  <c r="L157" i="11"/>
  <c r="M157" i="11"/>
  <c r="N157" i="11"/>
  <c r="O157" i="11"/>
  <c r="P157" i="11"/>
  <c r="Q157" i="11"/>
  <c r="G158" i="11"/>
  <c r="H158" i="11"/>
  <c r="I158" i="11"/>
  <c r="J158" i="11"/>
  <c r="K158" i="11"/>
  <c r="L158" i="11"/>
  <c r="M158" i="11"/>
  <c r="N158" i="11"/>
  <c r="O158" i="11"/>
  <c r="P158" i="11"/>
  <c r="Q158" i="11"/>
  <c r="G133" i="11"/>
  <c r="H133" i="11"/>
  <c r="I133" i="11"/>
  <c r="J133" i="11"/>
  <c r="K133" i="11"/>
  <c r="L133" i="11"/>
  <c r="M133" i="11"/>
  <c r="N133" i="11"/>
  <c r="O133" i="11"/>
  <c r="P133" i="11"/>
  <c r="Q133" i="11"/>
  <c r="G134" i="11"/>
  <c r="H134" i="11"/>
  <c r="I134" i="11"/>
  <c r="J134" i="11"/>
  <c r="K134" i="11"/>
  <c r="L134" i="11"/>
  <c r="M134" i="11"/>
  <c r="N134" i="11"/>
  <c r="O134" i="11"/>
  <c r="P134" i="11"/>
  <c r="Q134" i="11"/>
  <c r="G135" i="11"/>
  <c r="H135" i="11"/>
  <c r="I135" i="11"/>
  <c r="J135" i="11"/>
  <c r="K135" i="11"/>
  <c r="L135" i="11"/>
  <c r="M135" i="11"/>
  <c r="N135" i="11"/>
  <c r="O135" i="11"/>
  <c r="P135" i="11"/>
  <c r="Q135" i="11"/>
  <c r="G136" i="11"/>
  <c r="H136" i="11"/>
  <c r="I136" i="11"/>
  <c r="J136" i="11"/>
  <c r="K136" i="11"/>
  <c r="L136" i="11"/>
  <c r="M136" i="11"/>
  <c r="N136" i="11"/>
  <c r="O136" i="11"/>
  <c r="P136" i="11"/>
  <c r="Q136" i="11"/>
  <c r="G137" i="11"/>
  <c r="H137" i="11"/>
  <c r="I137" i="11"/>
  <c r="J137" i="11"/>
  <c r="K137" i="11"/>
  <c r="L137" i="11"/>
  <c r="M137" i="11"/>
  <c r="N137" i="11"/>
  <c r="O137" i="11"/>
  <c r="P137" i="11"/>
  <c r="Q137" i="11"/>
  <c r="G138" i="11"/>
  <c r="H138" i="11"/>
  <c r="I138" i="11"/>
  <c r="J138" i="11"/>
  <c r="K138" i="11"/>
  <c r="L138" i="11"/>
  <c r="M138" i="11"/>
  <c r="N138" i="11"/>
  <c r="O138" i="11"/>
  <c r="P138" i="11"/>
  <c r="Q138" i="11"/>
  <c r="G139" i="11"/>
  <c r="H139" i="11"/>
  <c r="I139" i="11"/>
  <c r="J139" i="11"/>
  <c r="K139" i="11"/>
  <c r="L139" i="11"/>
  <c r="M139" i="11"/>
  <c r="N139" i="11"/>
  <c r="O139" i="11"/>
  <c r="P139" i="11"/>
  <c r="Q139" i="11"/>
  <c r="G140" i="11"/>
  <c r="H140" i="11"/>
  <c r="I140" i="11"/>
  <c r="J140" i="11"/>
  <c r="K140" i="11"/>
  <c r="L140" i="11"/>
  <c r="M140" i="11"/>
  <c r="N140" i="11"/>
  <c r="O140" i="11"/>
  <c r="P140" i="11"/>
  <c r="Q140" i="11"/>
  <c r="G124" i="11"/>
  <c r="H124" i="11"/>
  <c r="I124" i="11"/>
  <c r="J124" i="11"/>
  <c r="K124" i="11"/>
  <c r="L124" i="11"/>
  <c r="M124" i="11"/>
  <c r="N124" i="11"/>
  <c r="O124" i="11"/>
  <c r="P124" i="11"/>
  <c r="Q124" i="11"/>
  <c r="G125" i="11"/>
  <c r="H125" i="11"/>
  <c r="I125" i="11"/>
  <c r="J125" i="11"/>
  <c r="K125" i="11"/>
  <c r="L125" i="11"/>
  <c r="M125" i="11"/>
  <c r="N125" i="11"/>
  <c r="O125" i="11"/>
  <c r="P125" i="11"/>
  <c r="Q125" i="11"/>
  <c r="G126" i="11"/>
  <c r="H126" i="11"/>
  <c r="I126" i="11"/>
  <c r="J126" i="11"/>
  <c r="K126" i="11"/>
  <c r="L126" i="11"/>
  <c r="M126" i="11"/>
  <c r="N126" i="11"/>
  <c r="O126" i="11"/>
  <c r="P126" i="11"/>
  <c r="Q126" i="11"/>
  <c r="G127" i="11"/>
  <c r="H127" i="11"/>
  <c r="I127" i="11"/>
  <c r="J127" i="11"/>
  <c r="K127" i="11"/>
  <c r="L127" i="11"/>
  <c r="M127" i="11"/>
  <c r="N127" i="11"/>
  <c r="O127" i="11"/>
  <c r="P127" i="11"/>
  <c r="Q127" i="11"/>
  <c r="G128" i="11"/>
  <c r="H128" i="11"/>
  <c r="I128" i="11"/>
  <c r="J128" i="11"/>
  <c r="K128" i="11"/>
  <c r="L128" i="11"/>
  <c r="M128" i="11"/>
  <c r="N128" i="11"/>
  <c r="O128" i="11"/>
  <c r="P128" i="11"/>
  <c r="Q128" i="11"/>
  <c r="G129" i="11"/>
  <c r="H129" i="11"/>
  <c r="I129" i="11"/>
  <c r="J129" i="11"/>
  <c r="K129" i="11"/>
  <c r="L129" i="11"/>
  <c r="M129" i="11"/>
  <c r="N129" i="11"/>
  <c r="O129" i="11"/>
  <c r="P129" i="11"/>
  <c r="Q129" i="11"/>
  <c r="G130" i="11"/>
  <c r="H130" i="11"/>
  <c r="I130" i="11"/>
  <c r="J130" i="11"/>
  <c r="K130" i="11"/>
  <c r="L130" i="11"/>
  <c r="M130" i="11"/>
  <c r="N130" i="11"/>
  <c r="O130" i="11"/>
  <c r="P130" i="11"/>
  <c r="Q130" i="11"/>
  <c r="G131" i="11"/>
  <c r="H131" i="11"/>
  <c r="I131" i="11"/>
  <c r="J131" i="11"/>
  <c r="K131" i="11"/>
  <c r="L131" i="11"/>
  <c r="M131" i="11"/>
  <c r="N131" i="11"/>
  <c r="O131" i="11"/>
  <c r="P131" i="11"/>
  <c r="Q131" i="11"/>
  <c r="G70" i="11"/>
  <c r="H70" i="11"/>
  <c r="I70" i="11"/>
  <c r="J70" i="11"/>
  <c r="K70" i="11"/>
  <c r="L70" i="11"/>
  <c r="M70" i="11"/>
  <c r="N70" i="11"/>
  <c r="O70" i="11"/>
  <c r="P70" i="11"/>
  <c r="Q70" i="11"/>
  <c r="G71" i="11"/>
  <c r="H71" i="11"/>
  <c r="I71" i="11"/>
  <c r="J71" i="11"/>
  <c r="K71" i="11"/>
  <c r="L71" i="11"/>
  <c r="M71" i="11"/>
  <c r="N71" i="11"/>
  <c r="O71" i="11"/>
  <c r="P71" i="11"/>
  <c r="Q71" i="11"/>
  <c r="G72" i="11"/>
  <c r="H72" i="11"/>
  <c r="I72" i="11"/>
  <c r="J72" i="11"/>
  <c r="K72" i="11"/>
  <c r="L72" i="11"/>
  <c r="M72" i="11"/>
  <c r="N72" i="11"/>
  <c r="O72" i="11"/>
  <c r="P72" i="11"/>
  <c r="Q72" i="11"/>
  <c r="G73" i="11"/>
  <c r="H73" i="11"/>
  <c r="I73" i="11"/>
  <c r="J73" i="11"/>
  <c r="K73" i="11"/>
  <c r="L73" i="11"/>
  <c r="M73" i="11"/>
  <c r="N73" i="11"/>
  <c r="O73" i="11"/>
  <c r="P73" i="11"/>
  <c r="Q73" i="11"/>
  <c r="G74" i="11"/>
  <c r="H74" i="11"/>
  <c r="I74" i="11"/>
  <c r="J74" i="11"/>
  <c r="K74" i="11"/>
  <c r="L74" i="11"/>
  <c r="M74" i="11"/>
  <c r="N74" i="11"/>
  <c r="O74" i="11"/>
  <c r="P74" i="11"/>
  <c r="Q74" i="11"/>
  <c r="G75" i="11"/>
  <c r="H75" i="11"/>
  <c r="I75" i="11"/>
  <c r="J75" i="11"/>
  <c r="K75" i="11"/>
  <c r="L75" i="11"/>
  <c r="M75" i="11"/>
  <c r="N75" i="11"/>
  <c r="O75" i="11"/>
  <c r="P75" i="11"/>
  <c r="Q75" i="11"/>
  <c r="G76" i="11"/>
  <c r="H76" i="11"/>
  <c r="I76" i="11"/>
  <c r="J76" i="11"/>
  <c r="K76" i="11"/>
  <c r="L76" i="11"/>
  <c r="M76" i="11"/>
  <c r="N76" i="11"/>
  <c r="O76" i="11"/>
  <c r="P76" i="11"/>
  <c r="Q76" i="11"/>
  <c r="G77" i="11"/>
  <c r="H77" i="11"/>
  <c r="I77" i="11"/>
  <c r="J77" i="11"/>
  <c r="K77" i="11"/>
  <c r="L77" i="11"/>
  <c r="M77" i="11"/>
  <c r="N77" i="11"/>
  <c r="O77" i="11"/>
  <c r="P77" i="11"/>
  <c r="Q77" i="11"/>
  <c r="G16" i="11"/>
  <c r="H16" i="11"/>
  <c r="I16" i="11"/>
  <c r="J16" i="11"/>
  <c r="K16" i="11"/>
  <c r="L16" i="11"/>
  <c r="M16" i="11"/>
  <c r="N16" i="11"/>
  <c r="O16" i="11"/>
  <c r="P16" i="11"/>
  <c r="Q16" i="11"/>
  <c r="G17" i="11"/>
  <c r="H17" i="11"/>
  <c r="I17" i="11"/>
  <c r="J17" i="11"/>
  <c r="K17" i="11"/>
  <c r="L17" i="11"/>
  <c r="M17" i="11"/>
  <c r="N17" i="11"/>
  <c r="O17" i="11"/>
  <c r="P17" i="11"/>
  <c r="Q17" i="11"/>
  <c r="G18" i="11"/>
  <c r="H18" i="11"/>
  <c r="I18" i="11"/>
  <c r="J18" i="11"/>
  <c r="K18" i="11"/>
  <c r="L18" i="11"/>
  <c r="M18" i="11"/>
  <c r="N18" i="11"/>
  <c r="O18" i="11"/>
  <c r="P18" i="11"/>
  <c r="Q18" i="11"/>
  <c r="G19" i="11"/>
  <c r="H19" i="11"/>
  <c r="I19" i="11"/>
  <c r="J19" i="11"/>
  <c r="K19" i="11"/>
  <c r="L19" i="11"/>
  <c r="M19" i="11"/>
  <c r="N19" i="11"/>
  <c r="O19" i="11"/>
  <c r="P19" i="11"/>
  <c r="Q19" i="11"/>
  <c r="G20" i="11"/>
  <c r="H20" i="11"/>
  <c r="I20" i="11"/>
  <c r="J20" i="11"/>
  <c r="K20" i="11"/>
  <c r="L20" i="11"/>
  <c r="M20" i="11"/>
  <c r="N20" i="11"/>
  <c r="O20" i="11"/>
  <c r="P20" i="11"/>
  <c r="Q20" i="11"/>
  <c r="G21" i="11"/>
  <c r="H21" i="11"/>
  <c r="I21" i="11"/>
  <c r="J21" i="11"/>
  <c r="K21" i="11"/>
  <c r="L21" i="11"/>
  <c r="M21" i="11"/>
  <c r="N21" i="11"/>
  <c r="O21" i="11"/>
  <c r="P21" i="11"/>
  <c r="Q21" i="11"/>
  <c r="G22" i="11"/>
  <c r="H22" i="11"/>
  <c r="I22" i="11"/>
  <c r="J22" i="11"/>
  <c r="K22" i="11"/>
  <c r="L22" i="11"/>
  <c r="M22" i="11"/>
  <c r="N22" i="11"/>
  <c r="O22" i="11"/>
  <c r="P22" i="11"/>
  <c r="Q22" i="11"/>
  <c r="G23" i="11"/>
  <c r="H23" i="11"/>
  <c r="I23" i="11"/>
  <c r="J23" i="11"/>
  <c r="K23" i="11"/>
  <c r="L23" i="11"/>
  <c r="M23" i="11"/>
  <c r="N23" i="11"/>
  <c r="O23" i="11"/>
  <c r="P23" i="11"/>
  <c r="Q23" i="11"/>
  <c r="L28" i="3" l="1"/>
  <c r="G141" i="19"/>
  <c r="H141" i="19"/>
  <c r="I141" i="19"/>
  <c r="J141" i="19"/>
  <c r="K141" i="19"/>
  <c r="L141" i="19"/>
  <c r="M141" i="19"/>
  <c r="N141" i="19"/>
  <c r="O141" i="19"/>
  <c r="P141" i="19"/>
  <c r="Q141" i="19"/>
  <c r="F141" i="19"/>
  <c r="E150" i="19"/>
  <c r="E151" i="19"/>
  <c r="E152" i="19"/>
  <c r="E153" i="19"/>
  <c r="E154" i="19"/>
  <c r="E155" i="19"/>
  <c r="E149" i="19"/>
  <c r="E148" i="19"/>
  <c r="E147" i="19"/>
  <c r="E146" i="19"/>
  <c r="E145" i="19"/>
  <c r="E144" i="19"/>
  <c r="E143" i="19"/>
  <c r="E142" i="19"/>
  <c r="G75" i="15"/>
  <c r="H75" i="15"/>
  <c r="I75" i="15"/>
  <c r="J75" i="15"/>
  <c r="K75" i="15"/>
  <c r="L75" i="15"/>
  <c r="M75" i="15"/>
  <c r="N75" i="15"/>
  <c r="O75" i="15"/>
  <c r="P75" i="15"/>
  <c r="Q75" i="15"/>
  <c r="G76" i="15"/>
  <c r="H76" i="15"/>
  <c r="I76" i="15"/>
  <c r="J76" i="15"/>
  <c r="K76" i="15"/>
  <c r="L76" i="15"/>
  <c r="M76" i="15"/>
  <c r="N76" i="15"/>
  <c r="O76" i="15"/>
  <c r="P76" i="15"/>
  <c r="Q76" i="15"/>
  <c r="G77" i="15"/>
  <c r="H77" i="15"/>
  <c r="I77" i="15"/>
  <c r="J77" i="15"/>
  <c r="K77" i="15"/>
  <c r="L77" i="15"/>
  <c r="M77" i="15"/>
  <c r="N77" i="15"/>
  <c r="O77" i="15"/>
  <c r="P77" i="15"/>
  <c r="Q77" i="15"/>
  <c r="G78" i="15"/>
  <c r="H78" i="15"/>
  <c r="I78" i="15"/>
  <c r="J78" i="15"/>
  <c r="K78" i="15"/>
  <c r="L78" i="15"/>
  <c r="M78" i="15"/>
  <c r="N78" i="15"/>
  <c r="O78" i="15"/>
  <c r="P78" i="15"/>
  <c r="Q78" i="15"/>
  <c r="G79" i="15"/>
  <c r="H79" i="15"/>
  <c r="I79" i="15"/>
  <c r="J79" i="15"/>
  <c r="K79" i="15"/>
  <c r="L79" i="15"/>
  <c r="M79" i="15"/>
  <c r="N79" i="15"/>
  <c r="O79" i="15"/>
  <c r="P79" i="15"/>
  <c r="Q79" i="15"/>
  <c r="G80" i="15"/>
  <c r="H80" i="15"/>
  <c r="I80" i="15"/>
  <c r="J80" i="15"/>
  <c r="K80" i="15"/>
  <c r="L80" i="15"/>
  <c r="M80" i="15"/>
  <c r="N80" i="15"/>
  <c r="O80" i="15"/>
  <c r="P80" i="15"/>
  <c r="Q80" i="15"/>
  <c r="G81" i="15"/>
  <c r="H81" i="15"/>
  <c r="I81" i="15"/>
  <c r="J81" i="15"/>
  <c r="K81" i="15"/>
  <c r="L81" i="15"/>
  <c r="M81" i="15"/>
  <c r="N81" i="15"/>
  <c r="O81" i="15"/>
  <c r="P81" i="15"/>
  <c r="Q81" i="15"/>
  <c r="G82" i="15"/>
  <c r="H82" i="15"/>
  <c r="I82" i="15"/>
  <c r="J82" i="15"/>
  <c r="K82" i="15"/>
  <c r="L82" i="15"/>
  <c r="M82" i="15"/>
  <c r="N82" i="15"/>
  <c r="O82" i="15"/>
  <c r="P82" i="15"/>
  <c r="Q82" i="15"/>
  <c r="G83" i="15"/>
  <c r="H83" i="15"/>
  <c r="I83" i="15"/>
  <c r="J83" i="15"/>
  <c r="K83" i="15"/>
  <c r="L83" i="15"/>
  <c r="M83" i="15"/>
  <c r="N83" i="15"/>
  <c r="O83" i="15"/>
  <c r="P83" i="15"/>
  <c r="Q83" i="15"/>
  <c r="G84" i="15"/>
  <c r="H84" i="15"/>
  <c r="I84" i="15"/>
  <c r="J84" i="15"/>
  <c r="K84" i="15"/>
  <c r="L84" i="15"/>
  <c r="M84" i="15"/>
  <c r="N84" i="15"/>
  <c r="O84" i="15"/>
  <c r="P84" i="15"/>
  <c r="Q84" i="15"/>
  <c r="G85" i="15"/>
  <c r="H85" i="15"/>
  <c r="I85" i="15"/>
  <c r="J85" i="15"/>
  <c r="K85" i="15"/>
  <c r="L85" i="15"/>
  <c r="M85" i="15"/>
  <c r="N85" i="15"/>
  <c r="O85" i="15"/>
  <c r="P85" i="15"/>
  <c r="Q85" i="15"/>
  <c r="G86" i="15"/>
  <c r="H86" i="15"/>
  <c r="I86" i="15"/>
  <c r="J86" i="15"/>
  <c r="K86" i="15"/>
  <c r="L86" i="15"/>
  <c r="M86" i="15"/>
  <c r="N86" i="15"/>
  <c r="O86" i="15"/>
  <c r="P86" i="15"/>
  <c r="Q86" i="15"/>
  <c r="G87" i="15"/>
  <c r="H87" i="15"/>
  <c r="I87" i="15"/>
  <c r="J87" i="15"/>
  <c r="K87" i="15"/>
  <c r="L87" i="15"/>
  <c r="M87" i="15"/>
  <c r="N87" i="15"/>
  <c r="O87" i="15"/>
  <c r="P87" i="15"/>
  <c r="Q87" i="15"/>
  <c r="G88" i="15"/>
  <c r="H88" i="15"/>
  <c r="I88" i="15"/>
  <c r="J88" i="15"/>
  <c r="K88" i="15"/>
  <c r="L88" i="15"/>
  <c r="M88" i="15"/>
  <c r="N88" i="15"/>
  <c r="O88" i="15"/>
  <c r="P88" i="15"/>
  <c r="Q88" i="15"/>
  <c r="E141" i="19" l="1"/>
  <c r="F110" i="3" l="1"/>
  <c r="F109" i="3"/>
  <c r="F108" i="3"/>
  <c r="F107" i="3"/>
  <c r="F106" i="3"/>
  <c r="F105" i="3"/>
  <c r="F61" i="3"/>
  <c r="F60" i="3"/>
  <c r="F59" i="3"/>
  <c r="F58" i="3"/>
  <c r="F57" i="3"/>
  <c r="F56" i="3"/>
  <c r="F158" i="11"/>
  <c r="F157" i="11"/>
  <c r="F156" i="11"/>
  <c r="F155" i="11"/>
  <c r="F154" i="11"/>
  <c r="F153" i="11"/>
  <c r="F152" i="11"/>
  <c r="F151" i="11"/>
  <c r="F77" i="11"/>
  <c r="F76" i="11"/>
  <c r="F75" i="11"/>
  <c r="F74" i="11"/>
  <c r="F73" i="11"/>
  <c r="F72" i="11"/>
  <c r="F71" i="11"/>
  <c r="F70" i="11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75" i="15"/>
  <c r="E30" i="15"/>
  <c r="E13" i="15"/>
  <c r="F96" i="3" l="1"/>
  <c r="F95" i="3"/>
  <c r="F94" i="3"/>
  <c r="F93" i="3"/>
  <c r="F92" i="3"/>
  <c r="F91" i="3"/>
  <c r="F89" i="3"/>
  <c r="F88" i="3"/>
  <c r="F87" i="3"/>
  <c r="F86" i="3"/>
  <c r="F85" i="3"/>
  <c r="F84" i="3"/>
  <c r="F19" i="3"/>
  <c r="F18" i="3"/>
  <c r="E18" i="3" s="1"/>
  <c r="F17" i="3"/>
  <c r="F16" i="3"/>
  <c r="F15" i="3"/>
  <c r="F14" i="3"/>
  <c r="F134" i="11"/>
  <c r="F135" i="11"/>
  <c r="F136" i="11"/>
  <c r="F137" i="11"/>
  <c r="F138" i="11"/>
  <c r="F139" i="11"/>
  <c r="F140" i="11"/>
  <c r="F133" i="11"/>
  <c r="F126" i="11"/>
  <c r="F127" i="11"/>
  <c r="F128" i="11"/>
  <c r="F129" i="11"/>
  <c r="F130" i="11"/>
  <c r="F131" i="11"/>
  <c r="F125" i="11"/>
  <c r="F124" i="11"/>
  <c r="F18" i="11"/>
  <c r="E18" i="11" s="1"/>
  <c r="F19" i="11"/>
  <c r="E19" i="11" s="1"/>
  <c r="F20" i="11"/>
  <c r="E20" i="11" s="1"/>
  <c r="F21" i="11"/>
  <c r="E21" i="11" s="1"/>
  <c r="F22" i="11"/>
  <c r="E22" i="11" s="1"/>
  <c r="F23" i="11"/>
  <c r="E23" i="11" s="1"/>
  <c r="F17" i="11"/>
  <c r="E17" i="11" s="1"/>
  <c r="F16" i="11"/>
  <c r="E16" i="11" l="1"/>
  <c r="E15" i="11" s="1"/>
  <c r="F15" i="11"/>
  <c r="E16" i="3"/>
  <c r="E14" i="3"/>
  <c r="E17" i="3"/>
  <c r="E19" i="3"/>
  <c r="E15" i="3"/>
  <c r="Q59" i="13" l="1"/>
  <c r="Q60" i="13"/>
  <c r="Q61" i="13"/>
  <c r="Q62" i="13"/>
  <c r="Q64" i="13"/>
  <c r="Q65" i="13"/>
  <c r="Q66" i="13"/>
  <c r="Q67" i="13"/>
  <c r="Q68" i="13"/>
  <c r="Q69" i="13"/>
  <c r="Q70" i="13"/>
  <c r="Q58" i="13"/>
  <c r="L61" i="13"/>
  <c r="L62" i="13"/>
  <c r="L64" i="13"/>
  <c r="L65" i="13"/>
  <c r="K61" i="13"/>
  <c r="K62" i="13"/>
  <c r="J61" i="13"/>
  <c r="J62" i="13"/>
  <c r="I61" i="13"/>
  <c r="I62" i="13"/>
  <c r="H28" i="3"/>
  <c r="H77" i="3"/>
  <c r="H70" i="3"/>
  <c r="H49" i="3"/>
  <c r="H42" i="3"/>
  <c r="H35" i="3"/>
  <c r="H135" i="19"/>
  <c r="H120" i="19"/>
  <c r="Q106" i="19"/>
  <c r="Q107" i="19"/>
  <c r="N109" i="19"/>
  <c r="M109" i="19"/>
  <c r="L109" i="19"/>
  <c r="K109" i="19"/>
  <c r="M107" i="19"/>
  <c r="L107" i="19"/>
  <c r="K107" i="19"/>
  <c r="I108" i="19"/>
  <c r="J107" i="19"/>
  <c r="H105" i="19"/>
  <c r="G105" i="19"/>
  <c r="G106" i="19"/>
  <c r="F105" i="19"/>
  <c r="F106" i="19"/>
  <c r="Q91" i="19"/>
  <c r="Q92" i="19"/>
  <c r="N94" i="19"/>
  <c r="M94" i="19"/>
  <c r="L94" i="19"/>
  <c r="K94" i="19"/>
  <c r="M92" i="19"/>
  <c r="L92" i="19"/>
  <c r="K92" i="19"/>
  <c r="I93" i="19"/>
  <c r="H90" i="19"/>
  <c r="G90" i="19"/>
  <c r="F90" i="19"/>
  <c r="H290" i="12" l="1"/>
  <c r="G165" i="12" l="1"/>
  <c r="G302" i="12" l="1"/>
  <c r="H302" i="12"/>
  <c r="I302" i="12"/>
  <c r="J302" i="12"/>
  <c r="K302" i="12"/>
  <c r="L302" i="12"/>
  <c r="M302" i="12"/>
  <c r="N302" i="12"/>
  <c r="O302" i="12"/>
  <c r="P302" i="12"/>
  <c r="Q302" i="12"/>
  <c r="R302" i="12"/>
  <c r="R165" i="12"/>
  <c r="I165" i="12"/>
  <c r="J165" i="12"/>
  <c r="K165" i="12"/>
  <c r="L165" i="12"/>
  <c r="M165" i="12"/>
  <c r="N165" i="12"/>
  <c r="O165" i="12"/>
  <c r="P165" i="12"/>
  <c r="Q165" i="12"/>
  <c r="H165" i="12"/>
  <c r="G106" i="12"/>
  <c r="F119" i="12"/>
  <c r="F21" i="12"/>
  <c r="F257" i="12" s="1"/>
  <c r="F302" i="12" l="1"/>
  <c r="F165" i="12"/>
  <c r="F547" i="12"/>
  <c r="F548" i="12"/>
  <c r="F549" i="12"/>
  <c r="F550" i="12"/>
  <c r="F551" i="12"/>
  <c r="F552" i="12"/>
  <c r="F553" i="12"/>
  <c r="F555" i="12"/>
  <c r="F556" i="12"/>
  <c r="F558" i="12"/>
  <c r="F546" i="12"/>
  <c r="E27" i="13" l="1"/>
  <c r="Q21" i="13"/>
  <c r="G21" i="13"/>
  <c r="H21" i="13"/>
  <c r="I21" i="13"/>
  <c r="J21" i="13"/>
  <c r="K21" i="13"/>
  <c r="L21" i="13"/>
  <c r="M21" i="13"/>
  <c r="N21" i="13"/>
  <c r="O21" i="13"/>
  <c r="P21" i="13"/>
  <c r="F21" i="13"/>
  <c r="E28" i="13"/>
  <c r="F57" i="12" l="1"/>
  <c r="F56" i="12"/>
  <c r="F55" i="12"/>
  <c r="F54" i="12"/>
  <c r="F53" i="12"/>
  <c r="N16" i="5" l="1"/>
  <c r="M16" i="5"/>
  <c r="L16" i="5"/>
  <c r="K16" i="5"/>
  <c r="J16" i="5"/>
  <c r="I16" i="5"/>
  <c r="H16" i="5"/>
  <c r="D36" i="5"/>
  <c r="Q80" i="3"/>
  <c r="Q73" i="3"/>
  <c r="Q52" i="3"/>
  <c r="Q45" i="3"/>
  <c r="Q38" i="3"/>
  <c r="Q31" i="3"/>
  <c r="Q140" i="19" l="1"/>
  <c r="Q139" i="19"/>
  <c r="Q138" i="19"/>
  <c r="Q137" i="19"/>
  <c r="Q136" i="19"/>
  <c r="Q135" i="19"/>
  <c r="Q134" i="19"/>
  <c r="Q133" i="19"/>
  <c r="Q132" i="19"/>
  <c r="Q131" i="19"/>
  <c r="Q130" i="19"/>
  <c r="Q129" i="19"/>
  <c r="Q128" i="19"/>
  <c r="Q127" i="19"/>
  <c r="Q125" i="19"/>
  <c r="Q124" i="19"/>
  <c r="Q123" i="19"/>
  <c r="Q122" i="19"/>
  <c r="Q121" i="19"/>
  <c r="Q120" i="19"/>
  <c r="Q119" i="19"/>
  <c r="Q118" i="19"/>
  <c r="Q117" i="19"/>
  <c r="Q116" i="19"/>
  <c r="Q115" i="19"/>
  <c r="Q114" i="19"/>
  <c r="Q113" i="19"/>
  <c r="Q112" i="19"/>
  <c r="Q110" i="19"/>
  <c r="Q109" i="19"/>
  <c r="Q108" i="19"/>
  <c r="Q105" i="19"/>
  <c r="Q104" i="19"/>
  <c r="Q103" i="19"/>
  <c r="Q102" i="19"/>
  <c r="Q101" i="19"/>
  <c r="Q100" i="19"/>
  <c r="Q99" i="19"/>
  <c r="Q98" i="19"/>
  <c r="Q97" i="19"/>
  <c r="Q95" i="19"/>
  <c r="Q94" i="19"/>
  <c r="Q93" i="19"/>
  <c r="Q90" i="19"/>
  <c r="Q89" i="19"/>
  <c r="Q88" i="19"/>
  <c r="Q87" i="19"/>
  <c r="Q86" i="19"/>
  <c r="Q85" i="19"/>
  <c r="Q84" i="19"/>
  <c r="Q83" i="19"/>
  <c r="Q82" i="19"/>
  <c r="F567" i="12"/>
  <c r="F568" i="12"/>
  <c r="F569" i="12"/>
  <c r="R331" i="12" l="1"/>
  <c r="R330" i="12"/>
  <c r="R329" i="12"/>
  <c r="R328" i="12"/>
  <c r="R327" i="12"/>
  <c r="R326" i="12"/>
  <c r="R324" i="12"/>
  <c r="R323" i="12"/>
  <c r="R322" i="12"/>
  <c r="R321" i="12"/>
  <c r="R320" i="12"/>
  <c r="R319" i="12"/>
  <c r="R318" i="12"/>
  <c r="R317" i="12"/>
  <c r="R316" i="12"/>
  <c r="R315" i="12"/>
  <c r="R314" i="12"/>
  <c r="R313" i="12"/>
  <c r="R307" i="12"/>
  <c r="R306" i="12"/>
  <c r="R305" i="12"/>
  <c r="R304" i="12"/>
  <c r="R303" i="12"/>
  <c r="R301" i="12"/>
  <c r="R300" i="12"/>
  <c r="R299" i="12"/>
  <c r="R298" i="12"/>
  <c r="R297" i="12"/>
  <c r="R296" i="12"/>
  <c r="R295" i="12"/>
  <c r="R294" i="12"/>
  <c r="R293" i="12"/>
  <c r="R292" i="12"/>
  <c r="R291" i="12"/>
  <c r="R290" i="12"/>
  <c r="E127" i="13" l="1"/>
  <c r="E126" i="13"/>
  <c r="E125" i="13"/>
  <c r="E124" i="13"/>
  <c r="E123" i="13"/>
  <c r="E122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4" i="13"/>
  <c r="F88" i="13"/>
  <c r="F101" i="13"/>
  <c r="E89" i="13"/>
  <c r="E96" i="13"/>
  <c r="E107" i="13"/>
  <c r="E106" i="13"/>
  <c r="E105" i="13"/>
  <c r="E103" i="13"/>
  <c r="Q101" i="13"/>
  <c r="P101" i="13"/>
  <c r="O101" i="13"/>
  <c r="N101" i="13"/>
  <c r="M101" i="13"/>
  <c r="L101" i="13"/>
  <c r="K101" i="13"/>
  <c r="J101" i="13"/>
  <c r="I101" i="13"/>
  <c r="H101" i="13"/>
  <c r="G101" i="13"/>
  <c r="E100" i="13"/>
  <c r="E99" i="13"/>
  <c r="E95" i="13"/>
  <c r="E94" i="13"/>
  <c r="E93" i="13"/>
  <c r="E92" i="13"/>
  <c r="E91" i="13"/>
  <c r="E90" i="13"/>
  <c r="Q88" i="13"/>
  <c r="P88" i="13"/>
  <c r="O88" i="13"/>
  <c r="N88" i="13"/>
  <c r="M88" i="13"/>
  <c r="L88" i="13"/>
  <c r="K88" i="13"/>
  <c r="J88" i="13"/>
  <c r="I88" i="13"/>
  <c r="H88" i="13"/>
  <c r="G88" i="13"/>
  <c r="E88" i="13" l="1"/>
  <c r="E121" i="13"/>
  <c r="E108" i="13"/>
  <c r="E98" i="13"/>
  <c r="E102" i="13"/>
  <c r="E97" i="13"/>
  <c r="E101" i="13"/>
  <c r="P65" i="13"/>
  <c r="O43" i="13" l="1"/>
  <c r="AM10" i="17" l="1"/>
  <c r="AM9" i="17"/>
  <c r="AM8" i="17"/>
  <c r="AM7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M30" i="16"/>
  <c r="AM29" i="16"/>
  <c r="AM28" i="16"/>
  <c r="AM27" i="16"/>
  <c r="AY26" i="16"/>
  <c r="AX26" i="16"/>
  <c r="AW26" i="16"/>
  <c r="AV26" i="16"/>
  <c r="AU26" i="16"/>
  <c r="AT26" i="16"/>
  <c r="AS26" i="16"/>
  <c r="AR26" i="16"/>
  <c r="AQ26" i="16"/>
  <c r="AP26" i="16"/>
  <c r="AO26" i="16"/>
  <c r="AN26" i="16"/>
  <c r="AM25" i="16"/>
  <c r="AM24" i="16"/>
  <c r="AM23" i="16"/>
  <c r="AM22" i="16"/>
  <c r="AY21" i="16"/>
  <c r="AX21" i="16"/>
  <c r="AW21" i="16"/>
  <c r="AV21" i="16"/>
  <c r="AU21" i="16"/>
  <c r="AT21" i="16"/>
  <c r="AS21" i="16"/>
  <c r="AR21" i="16"/>
  <c r="AQ21" i="16"/>
  <c r="AP21" i="16"/>
  <c r="AO21" i="16"/>
  <c r="AN21" i="16"/>
  <c r="AM20" i="16"/>
  <c r="AM19" i="16"/>
  <c r="AM18" i="16"/>
  <c r="AM17" i="16"/>
  <c r="AY16" i="16"/>
  <c r="AX16" i="16"/>
  <c r="AW16" i="16"/>
  <c r="AV16" i="16"/>
  <c r="AU16" i="16"/>
  <c r="AT16" i="16"/>
  <c r="AS16" i="16"/>
  <c r="AR16" i="16"/>
  <c r="AQ16" i="16"/>
  <c r="AP16" i="16"/>
  <c r="AO16" i="16"/>
  <c r="AN16" i="16"/>
  <c r="AM15" i="16"/>
  <c r="AM14" i="16"/>
  <c r="AM13" i="16"/>
  <c r="AM12" i="16"/>
  <c r="AY11" i="16"/>
  <c r="AX11" i="16"/>
  <c r="AW11" i="16"/>
  <c r="AV11" i="16"/>
  <c r="AU11" i="16"/>
  <c r="AT11" i="16"/>
  <c r="AS11" i="16"/>
  <c r="AR11" i="16"/>
  <c r="AQ11" i="16"/>
  <c r="AP11" i="16"/>
  <c r="AO11" i="16"/>
  <c r="AN11" i="16"/>
  <c r="AM10" i="16"/>
  <c r="AM9" i="16"/>
  <c r="AM8" i="16"/>
  <c r="AM7" i="16"/>
  <c r="AY6" i="16"/>
  <c r="AX6" i="16"/>
  <c r="AW6" i="16"/>
  <c r="AV6" i="16"/>
  <c r="AU6" i="16"/>
  <c r="AT6" i="16"/>
  <c r="AS6" i="16"/>
  <c r="AR6" i="16"/>
  <c r="AQ6" i="16"/>
  <c r="AP6" i="16"/>
  <c r="AO6" i="16"/>
  <c r="AN6" i="16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Q74" i="15"/>
  <c r="P74" i="15"/>
  <c r="O74" i="15"/>
  <c r="N74" i="15"/>
  <c r="M74" i="15"/>
  <c r="L74" i="15"/>
  <c r="AF23" i="15" s="1"/>
  <c r="AF25" i="15" s="1"/>
  <c r="K74" i="15"/>
  <c r="AE23" i="15" s="1"/>
  <c r="AE25" i="15" s="1"/>
  <c r="J74" i="15"/>
  <c r="AD23" i="15" s="1"/>
  <c r="AD25" i="15" s="1"/>
  <c r="I74" i="15"/>
  <c r="AC23" i="15" s="1"/>
  <c r="AC25" i="15" s="1"/>
  <c r="H74" i="15"/>
  <c r="AB23" i="15" s="1"/>
  <c r="AB25" i="15" s="1"/>
  <c r="G74" i="15"/>
  <c r="AA23" i="15" s="1"/>
  <c r="AA25" i="15" s="1"/>
  <c r="F74" i="15"/>
  <c r="Z23" i="15" s="1"/>
  <c r="Z25" i="15" s="1"/>
  <c r="E39" i="15"/>
  <c r="E38" i="15"/>
  <c r="E37" i="15"/>
  <c r="E36" i="15"/>
  <c r="E35" i="15"/>
  <c r="E34" i="15"/>
  <c r="E33" i="15"/>
  <c r="E32" i="15"/>
  <c r="E31" i="15"/>
  <c r="E29" i="15"/>
  <c r="E28" i="15"/>
  <c r="E27" i="15"/>
  <c r="E26" i="15"/>
  <c r="E25" i="15"/>
  <c r="E24" i="15"/>
  <c r="Q23" i="15"/>
  <c r="P23" i="15"/>
  <c r="O23" i="15"/>
  <c r="N23" i="15"/>
  <c r="M23" i="15"/>
  <c r="AF31" i="15" s="1"/>
  <c r="L23" i="15"/>
  <c r="K23" i="15"/>
  <c r="J23" i="15"/>
  <c r="I23" i="15"/>
  <c r="H23" i="15"/>
  <c r="G23" i="15"/>
  <c r="F23" i="15"/>
  <c r="E22" i="15"/>
  <c r="E21" i="15"/>
  <c r="E20" i="15"/>
  <c r="E19" i="15"/>
  <c r="E18" i="15"/>
  <c r="E17" i="15"/>
  <c r="E16" i="15"/>
  <c r="E15" i="15"/>
  <c r="E14" i="15"/>
  <c r="E12" i="15"/>
  <c r="E11" i="15"/>
  <c r="E10" i="15"/>
  <c r="E9" i="15"/>
  <c r="E8" i="15"/>
  <c r="E7" i="15"/>
  <c r="Q6" i="15"/>
  <c r="P6" i="15"/>
  <c r="O6" i="15"/>
  <c r="N6" i="15"/>
  <c r="M6" i="15"/>
  <c r="L6" i="15"/>
  <c r="K6" i="15"/>
  <c r="J6" i="15"/>
  <c r="I6" i="15"/>
  <c r="H6" i="15"/>
  <c r="G6" i="15"/>
  <c r="E135" i="13"/>
  <c r="E131" i="13"/>
  <c r="E87" i="13"/>
  <c r="E86" i="13"/>
  <c r="E85" i="13"/>
  <c r="E84" i="13"/>
  <c r="E83" i="13"/>
  <c r="E82" i="13"/>
  <c r="E81" i="13"/>
  <c r="E78" i="13"/>
  <c r="E77" i="13"/>
  <c r="E76" i="13"/>
  <c r="E75" i="13"/>
  <c r="E74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P70" i="13"/>
  <c r="O70" i="13"/>
  <c r="N70" i="13"/>
  <c r="M70" i="13"/>
  <c r="L70" i="13"/>
  <c r="K70" i="13"/>
  <c r="J70" i="13"/>
  <c r="I70" i="13"/>
  <c r="H70" i="13"/>
  <c r="G70" i="13"/>
  <c r="F70" i="13"/>
  <c r="P69" i="13"/>
  <c r="O69" i="13"/>
  <c r="N69" i="13"/>
  <c r="M69" i="13"/>
  <c r="L69" i="13"/>
  <c r="K69" i="13"/>
  <c r="J69" i="13"/>
  <c r="I69" i="13"/>
  <c r="H69" i="13"/>
  <c r="G69" i="13"/>
  <c r="F69" i="13"/>
  <c r="P68" i="13"/>
  <c r="O68" i="13"/>
  <c r="N68" i="13"/>
  <c r="M68" i="13"/>
  <c r="L68" i="13"/>
  <c r="K68" i="13"/>
  <c r="J68" i="13"/>
  <c r="I68" i="13"/>
  <c r="H68" i="13"/>
  <c r="G68" i="13"/>
  <c r="F68" i="13"/>
  <c r="P67" i="13"/>
  <c r="O67" i="13"/>
  <c r="N67" i="13"/>
  <c r="M67" i="13"/>
  <c r="L67" i="13"/>
  <c r="K67" i="13"/>
  <c r="J67" i="13"/>
  <c r="I67" i="13"/>
  <c r="H67" i="13"/>
  <c r="G67" i="13"/>
  <c r="F67" i="13"/>
  <c r="P66" i="13"/>
  <c r="O66" i="13"/>
  <c r="N66" i="13"/>
  <c r="M66" i="13"/>
  <c r="L66" i="13"/>
  <c r="K66" i="13"/>
  <c r="J66" i="13"/>
  <c r="I66" i="13"/>
  <c r="H66" i="13"/>
  <c r="G66" i="13"/>
  <c r="F66" i="13"/>
  <c r="O65" i="13"/>
  <c r="N65" i="13"/>
  <c r="M65" i="13"/>
  <c r="K65" i="13"/>
  <c r="J65" i="13"/>
  <c r="I65" i="13"/>
  <c r="H65" i="13"/>
  <c r="G65" i="13"/>
  <c r="F65" i="13"/>
  <c r="P64" i="13"/>
  <c r="O64" i="13"/>
  <c r="N64" i="13"/>
  <c r="M64" i="13"/>
  <c r="K64" i="13"/>
  <c r="J64" i="13"/>
  <c r="I64" i="13"/>
  <c r="H64" i="13"/>
  <c r="G64" i="13"/>
  <c r="F64" i="13"/>
  <c r="P62" i="13"/>
  <c r="O62" i="13"/>
  <c r="N62" i="13"/>
  <c r="M62" i="13"/>
  <c r="H62" i="13"/>
  <c r="G62" i="13"/>
  <c r="F62" i="13"/>
  <c r="P61" i="13"/>
  <c r="O61" i="13"/>
  <c r="N61" i="13"/>
  <c r="M61" i="13"/>
  <c r="H61" i="13"/>
  <c r="G61" i="13"/>
  <c r="P60" i="13"/>
  <c r="O60" i="13"/>
  <c r="N60" i="13"/>
  <c r="M60" i="13"/>
  <c r="L60" i="13"/>
  <c r="K60" i="13"/>
  <c r="J60" i="13"/>
  <c r="I60" i="13"/>
  <c r="H60" i="13"/>
  <c r="G60" i="13"/>
  <c r="F60" i="13"/>
  <c r="P59" i="13"/>
  <c r="O59" i="13"/>
  <c r="N59" i="13"/>
  <c r="M59" i="13"/>
  <c r="L59" i="13"/>
  <c r="K59" i="13"/>
  <c r="J59" i="13"/>
  <c r="I59" i="13"/>
  <c r="H59" i="13"/>
  <c r="G59" i="13"/>
  <c r="F59" i="13"/>
  <c r="P58" i="13"/>
  <c r="O58" i="13"/>
  <c r="N58" i="13"/>
  <c r="M58" i="13"/>
  <c r="L58" i="13"/>
  <c r="K58" i="13"/>
  <c r="J58" i="13"/>
  <c r="I58" i="13"/>
  <c r="H58" i="13"/>
  <c r="G58" i="13"/>
  <c r="F58" i="13"/>
  <c r="E56" i="13"/>
  <c r="E55" i="13"/>
  <c r="E54" i="13"/>
  <c r="E53" i="13"/>
  <c r="E52" i="13"/>
  <c r="E51" i="13"/>
  <c r="E50" i="13"/>
  <c r="E48" i="13"/>
  <c r="E47" i="13"/>
  <c r="E46" i="13"/>
  <c r="E45" i="13"/>
  <c r="E44" i="13"/>
  <c r="Q43" i="13"/>
  <c r="P43" i="13"/>
  <c r="N43" i="13"/>
  <c r="M43" i="13"/>
  <c r="L43" i="13"/>
  <c r="K43" i="13"/>
  <c r="J43" i="13"/>
  <c r="I43" i="13"/>
  <c r="H43" i="13"/>
  <c r="G43" i="13"/>
  <c r="F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6" i="13"/>
  <c r="E25" i="13"/>
  <c r="E24" i="13"/>
  <c r="E23" i="13"/>
  <c r="E22" i="13"/>
  <c r="E20" i="13"/>
  <c r="E19" i="13"/>
  <c r="E18" i="13"/>
  <c r="E17" i="13"/>
  <c r="E16" i="13"/>
  <c r="E15" i="13"/>
  <c r="E14" i="13"/>
  <c r="E11" i="13"/>
  <c r="E10" i="13"/>
  <c r="E9" i="13"/>
  <c r="E8" i="13"/>
  <c r="E7" i="13"/>
  <c r="Q6" i="13"/>
  <c r="Q132" i="13" s="1"/>
  <c r="P6" i="13"/>
  <c r="P132" i="13" s="1"/>
  <c r="O6" i="13"/>
  <c r="O132" i="13" s="1"/>
  <c r="N6" i="13"/>
  <c r="M6" i="13"/>
  <c r="L6" i="13"/>
  <c r="L128" i="13" s="1"/>
  <c r="K6" i="13"/>
  <c r="K128" i="13" s="1"/>
  <c r="J6" i="13"/>
  <c r="J128" i="13" s="1"/>
  <c r="I6" i="13"/>
  <c r="I132" i="13" s="1"/>
  <c r="H6" i="13"/>
  <c r="H132" i="13" s="1"/>
  <c r="G6" i="13"/>
  <c r="G132" i="13" s="1"/>
  <c r="F6" i="13"/>
  <c r="F132" i="13" s="1"/>
  <c r="D35" i="5"/>
  <c r="D34" i="5"/>
  <c r="D33" i="5"/>
  <c r="D32" i="5"/>
  <c r="D31" i="5"/>
  <c r="D29" i="5"/>
  <c r="D28" i="5"/>
  <c r="D27" i="5"/>
  <c r="D25" i="5"/>
  <c r="M23" i="5"/>
  <c r="L23" i="5"/>
  <c r="K23" i="5"/>
  <c r="J23" i="5"/>
  <c r="I23" i="5"/>
  <c r="H23" i="5"/>
  <c r="N20" i="5"/>
  <c r="M20" i="5"/>
  <c r="L20" i="5"/>
  <c r="K20" i="5"/>
  <c r="J20" i="5"/>
  <c r="I20" i="5"/>
  <c r="H20" i="5"/>
  <c r="N19" i="5"/>
  <c r="M19" i="5"/>
  <c r="L19" i="5"/>
  <c r="K19" i="5"/>
  <c r="J19" i="5"/>
  <c r="I19" i="5"/>
  <c r="H19" i="5"/>
  <c r="N18" i="5"/>
  <c r="M18" i="5"/>
  <c r="L18" i="5"/>
  <c r="K18" i="5"/>
  <c r="J18" i="5"/>
  <c r="I18" i="5"/>
  <c r="H18" i="5"/>
  <c r="G18" i="5"/>
  <c r="F18" i="5"/>
  <c r="E18" i="5"/>
  <c r="N17" i="5"/>
  <c r="M17" i="5"/>
  <c r="L17" i="5"/>
  <c r="K17" i="5"/>
  <c r="J17" i="5"/>
  <c r="I17" i="5"/>
  <c r="H17" i="5"/>
  <c r="M15" i="5"/>
  <c r="J15" i="5"/>
  <c r="D8" i="5"/>
  <c r="L15" i="5"/>
  <c r="G30" i="5"/>
  <c r="G16" i="5" s="1"/>
  <c r="F30" i="5"/>
  <c r="F16" i="5" s="1"/>
  <c r="E19" i="14"/>
  <c r="E18" i="14"/>
  <c r="E17" i="14"/>
  <c r="E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E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E8" i="14"/>
  <c r="E7" i="14"/>
  <c r="E6" i="14"/>
  <c r="E110" i="3"/>
  <c r="E109" i="3"/>
  <c r="E108" i="3"/>
  <c r="E107" i="3"/>
  <c r="E106" i="3"/>
  <c r="E105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3" i="3"/>
  <c r="E102" i="3"/>
  <c r="E101" i="3"/>
  <c r="E100" i="3"/>
  <c r="E99" i="3"/>
  <c r="E98" i="3"/>
  <c r="Q97" i="3"/>
  <c r="P97" i="3"/>
  <c r="O97" i="3"/>
  <c r="N97" i="3"/>
  <c r="M97" i="3"/>
  <c r="L97" i="3"/>
  <c r="K97" i="3"/>
  <c r="J97" i="3"/>
  <c r="I97" i="3"/>
  <c r="H97" i="3"/>
  <c r="G97" i="3"/>
  <c r="F97" i="3"/>
  <c r="E96" i="3"/>
  <c r="E95" i="3"/>
  <c r="E94" i="3"/>
  <c r="E93" i="3"/>
  <c r="E92" i="3"/>
  <c r="E91" i="3"/>
  <c r="Q90" i="3"/>
  <c r="P90" i="3"/>
  <c r="O90" i="3"/>
  <c r="N90" i="3"/>
  <c r="M90" i="3"/>
  <c r="L90" i="3"/>
  <c r="K90" i="3"/>
  <c r="J90" i="3"/>
  <c r="I90" i="3"/>
  <c r="H90" i="3"/>
  <c r="G90" i="3"/>
  <c r="F90" i="3"/>
  <c r="E89" i="3"/>
  <c r="E88" i="3"/>
  <c r="E87" i="3"/>
  <c r="E86" i="3"/>
  <c r="E85" i="3"/>
  <c r="E84" i="3"/>
  <c r="Q83" i="3"/>
  <c r="P83" i="3"/>
  <c r="O83" i="3"/>
  <c r="N83" i="3"/>
  <c r="M83" i="3"/>
  <c r="L83" i="3"/>
  <c r="K83" i="3"/>
  <c r="J83" i="3"/>
  <c r="I83" i="3"/>
  <c r="H83" i="3"/>
  <c r="G83" i="3"/>
  <c r="F83" i="3"/>
  <c r="Q82" i="3"/>
  <c r="P82" i="3"/>
  <c r="O82" i="3"/>
  <c r="N82" i="3"/>
  <c r="M82" i="3"/>
  <c r="L82" i="3"/>
  <c r="K82" i="3"/>
  <c r="J82" i="3"/>
  <c r="I82" i="3"/>
  <c r="H82" i="3"/>
  <c r="G82" i="3"/>
  <c r="F82" i="3"/>
  <c r="Q81" i="3"/>
  <c r="P81" i="3"/>
  <c r="O81" i="3"/>
  <c r="N81" i="3"/>
  <c r="M81" i="3"/>
  <c r="L81" i="3"/>
  <c r="K81" i="3"/>
  <c r="J81" i="3"/>
  <c r="I81" i="3"/>
  <c r="H81" i="3"/>
  <c r="G81" i="3"/>
  <c r="F81" i="3"/>
  <c r="P80" i="3"/>
  <c r="O80" i="3"/>
  <c r="N80" i="3"/>
  <c r="M80" i="3"/>
  <c r="L80" i="3"/>
  <c r="K80" i="3"/>
  <c r="J80" i="3"/>
  <c r="I80" i="3"/>
  <c r="H80" i="3"/>
  <c r="G80" i="3"/>
  <c r="F80" i="3"/>
  <c r="L79" i="3"/>
  <c r="K79" i="3"/>
  <c r="J79" i="3"/>
  <c r="I79" i="3"/>
  <c r="H79" i="3"/>
  <c r="G79" i="3"/>
  <c r="F79" i="3"/>
  <c r="Q78" i="3"/>
  <c r="P78" i="3"/>
  <c r="O78" i="3"/>
  <c r="N78" i="3"/>
  <c r="M78" i="3"/>
  <c r="L78" i="3"/>
  <c r="K78" i="3"/>
  <c r="J78" i="3"/>
  <c r="I78" i="3"/>
  <c r="H78" i="3"/>
  <c r="G78" i="3"/>
  <c r="F78" i="3"/>
  <c r="Q77" i="3"/>
  <c r="P77" i="3"/>
  <c r="O77" i="3"/>
  <c r="N77" i="3"/>
  <c r="M77" i="3"/>
  <c r="L77" i="3"/>
  <c r="K77" i="3"/>
  <c r="J77" i="3"/>
  <c r="I77" i="3"/>
  <c r="G77" i="3"/>
  <c r="F77" i="3"/>
  <c r="Q75" i="3"/>
  <c r="P75" i="3"/>
  <c r="O75" i="3"/>
  <c r="N75" i="3"/>
  <c r="M75" i="3"/>
  <c r="L75" i="3"/>
  <c r="K75" i="3"/>
  <c r="J75" i="3"/>
  <c r="I75" i="3"/>
  <c r="H75" i="3"/>
  <c r="G75" i="3"/>
  <c r="F75" i="3"/>
  <c r="Q74" i="3"/>
  <c r="P74" i="3"/>
  <c r="O74" i="3"/>
  <c r="N74" i="3"/>
  <c r="M74" i="3"/>
  <c r="L74" i="3"/>
  <c r="K74" i="3"/>
  <c r="J74" i="3"/>
  <c r="I74" i="3"/>
  <c r="H74" i="3"/>
  <c r="G74" i="3"/>
  <c r="F74" i="3"/>
  <c r="P73" i="3"/>
  <c r="O73" i="3"/>
  <c r="N73" i="3"/>
  <c r="M73" i="3"/>
  <c r="L73" i="3"/>
  <c r="K73" i="3"/>
  <c r="J73" i="3"/>
  <c r="I73" i="3"/>
  <c r="H73" i="3"/>
  <c r="G73" i="3"/>
  <c r="F73" i="3"/>
  <c r="Q72" i="3"/>
  <c r="P72" i="3"/>
  <c r="O72" i="3"/>
  <c r="N72" i="3"/>
  <c r="M72" i="3"/>
  <c r="L72" i="3"/>
  <c r="K72" i="3"/>
  <c r="J72" i="3"/>
  <c r="I72" i="3"/>
  <c r="H72" i="3"/>
  <c r="G72" i="3"/>
  <c r="F72" i="3"/>
  <c r="Q71" i="3"/>
  <c r="P71" i="3"/>
  <c r="O71" i="3"/>
  <c r="N71" i="3"/>
  <c r="M71" i="3"/>
  <c r="L71" i="3"/>
  <c r="K71" i="3"/>
  <c r="J71" i="3"/>
  <c r="I71" i="3"/>
  <c r="H71" i="3"/>
  <c r="G71" i="3"/>
  <c r="F71" i="3"/>
  <c r="Q70" i="3"/>
  <c r="P70" i="3"/>
  <c r="O70" i="3"/>
  <c r="N70" i="3"/>
  <c r="M70" i="3"/>
  <c r="L70" i="3"/>
  <c r="K70" i="3"/>
  <c r="J70" i="3"/>
  <c r="I70" i="3"/>
  <c r="G70" i="3"/>
  <c r="F70" i="3"/>
  <c r="E61" i="3"/>
  <c r="E60" i="3"/>
  <c r="E59" i="3"/>
  <c r="E58" i="3"/>
  <c r="E57" i="3"/>
  <c r="E56" i="3"/>
  <c r="Q55" i="3"/>
  <c r="P55" i="3"/>
  <c r="O55" i="3"/>
  <c r="N55" i="3"/>
  <c r="M55" i="3"/>
  <c r="L55" i="3"/>
  <c r="K55" i="3"/>
  <c r="J55" i="3"/>
  <c r="I55" i="3"/>
  <c r="H55" i="3"/>
  <c r="G55" i="3"/>
  <c r="F55" i="3"/>
  <c r="Q54" i="3"/>
  <c r="P54" i="3"/>
  <c r="O54" i="3"/>
  <c r="N54" i="3"/>
  <c r="M54" i="3"/>
  <c r="L54" i="3"/>
  <c r="K54" i="3"/>
  <c r="J54" i="3"/>
  <c r="I54" i="3"/>
  <c r="H54" i="3"/>
  <c r="G54" i="3"/>
  <c r="F54" i="3"/>
  <c r="Q53" i="3"/>
  <c r="P53" i="3"/>
  <c r="O53" i="3"/>
  <c r="N53" i="3"/>
  <c r="M53" i="3"/>
  <c r="L53" i="3"/>
  <c r="K53" i="3"/>
  <c r="J53" i="3"/>
  <c r="I53" i="3"/>
  <c r="H53" i="3"/>
  <c r="G53" i="3"/>
  <c r="F53" i="3"/>
  <c r="P52" i="3"/>
  <c r="O52" i="3"/>
  <c r="N52" i="3"/>
  <c r="M52" i="3"/>
  <c r="L52" i="3"/>
  <c r="K52" i="3"/>
  <c r="J52" i="3"/>
  <c r="I52" i="3"/>
  <c r="H52" i="3"/>
  <c r="G52" i="3"/>
  <c r="F52" i="3"/>
  <c r="Q51" i="3"/>
  <c r="P51" i="3"/>
  <c r="O51" i="3"/>
  <c r="N51" i="3"/>
  <c r="M51" i="3"/>
  <c r="L51" i="3"/>
  <c r="K51" i="3"/>
  <c r="J51" i="3"/>
  <c r="I51" i="3"/>
  <c r="H51" i="3"/>
  <c r="G51" i="3"/>
  <c r="F51" i="3"/>
  <c r="Q50" i="3"/>
  <c r="P50" i="3"/>
  <c r="O50" i="3"/>
  <c r="N50" i="3"/>
  <c r="M50" i="3"/>
  <c r="L50" i="3"/>
  <c r="K50" i="3"/>
  <c r="J50" i="3"/>
  <c r="I50" i="3"/>
  <c r="H50" i="3"/>
  <c r="G50" i="3"/>
  <c r="F50" i="3"/>
  <c r="Q49" i="3"/>
  <c r="P49" i="3"/>
  <c r="O49" i="3"/>
  <c r="N49" i="3"/>
  <c r="M49" i="3"/>
  <c r="L49" i="3"/>
  <c r="K49" i="3"/>
  <c r="J49" i="3"/>
  <c r="I49" i="3"/>
  <c r="G49" i="3"/>
  <c r="F49" i="3"/>
  <c r="Q47" i="3"/>
  <c r="P47" i="3"/>
  <c r="O47" i="3"/>
  <c r="N47" i="3"/>
  <c r="M47" i="3"/>
  <c r="L47" i="3"/>
  <c r="K47" i="3"/>
  <c r="J47" i="3"/>
  <c r="I47" i="3"/>
  <c r="H47" i="3"/>
  <c r="G47" i="3"/>
  <c r="F47" i="3"/>
  <c r="Q46" i="3"/>
  <c r="P46" i="3"/>
  <c r="O46" i="3"/>
  <c r="N46" i="3"/>
  <c r="M46" i="3"/>
  <c r="L46" i="3"/>
  <c r="K46" i="3"/>
  <c r="J46" i="3"/>
  <c r="I46" i="3"/>
  <c r="H46" i="3"/>
  <c r="G46" i="3"/>
  <c r="F46" i="3"/>
  <c r="P45" i="3"/>
  <c r="O45" i="3"/>
  <c r="N45" i="3"/>
  <c r="M45" i="3"/>
  <c r="L45" i="3"/>
  <c r="K45" i="3"/>
  <c r="J45" i="3"/>
  <c r="I45" i="3"/>
  <c r="H45" i="3"/>
  <c r="G45" i="3"/>
  <c r="F45" i="3"/>
  <c r="Q44" i="3"/>
  <c r="P44" i="3"/>
  <c r="O44" i="3"/>
  <c r="N44" i="3"/>
  <c r="M44" i="3"/>
  <c r="L44" i="3"/>
  <c r="K44" i="3"/>
  <c r="J44" i="3"/>
  <c r="I44" i="3"/>
  <c r="H44" i="3"/>
  <c r="G44" i="3"/>
  <c r="F44" i="3"/>
  <c r="Q43" i="3"/>
  <c r="P43" i="3"/>
  <c r="O43" i="3"/>
  <c r="N43" i="3"/>
  <c r="M43" i="3"/>
  <c r="L43" i="3"/>
  <c r="K43" i="3"/>
  <c r="J43" i="3"/>
  <c r="I43" i="3"/>
  <c r="H43" i="3"/>
  <c r="G43" i="3"/>
  <c r="F43" i="3"/>
  <c r="Q42" i="3"/>
  <c r="P42" i="3"/>
  <c r="O42" i="3"/>
  <c r="N42" i="3"/>
  <c r="M42" i="3"/>
  <c r="L42" i="3"/>
  <c r="K42" i="3"/>
  <c r="J42" i="3"/>
  <c r="I42" i="3"/>
  <c r="G42" i="3"/>
  <c r="F42" i="3"/>
  <c r="Q40" i="3"/>
  <c r="P40" i="3"/>
  <c r="O40" i="3"/>
  <c r="N40" i="3"/>
  <c r="M40" i="3"/>
  <c r="L40" i="3"/>
  <c r="K40" i="3"/>
  <c r="J40" i="3"/>
  <c r="I40" i="3"/>
  <c r="H40" i="3"/>
  <c r="G40" i="3"/>
  <c r="F40" i="3"/>
  <c r="Q39" i="3"/>
  <c r="P39" i="3"/>
  <c r="O39" i="3"/>
  <c r="N39" i="3"/>
  <c r="M39" i="3"/>
  <c r="L39" i="3"/>
  <c r="K39" i="3"/>
  <c r="J39" i="3"/>
  <c r="I39" i="3"/>
  <c r="H39" i="3"/>
  <c r="G39" i="3"/>
  <c r="F39" i="3"/>
  <c r="P38" i="3"/>
  <c r="O38" i="3"/>
  <c r="N38" i="3"/>
  <c r="M38" i="3"/>
  <c r="L38" i="3"/>
  <c r="K38" i="3"/>
  <c r="J38" i="3"/>
  <c r="I38" i="3"/>
  <c r="H38" i="3"/>
  <c r="G38" i="3"/>
  <c r="F38" i="3"/>
  <c r="Q37" i="3"/>
  <c r="P37" i="3"/>
  <c r="O37" i="3"/>
  <c r="N37" i="3"/>
  <c r="M37" i="3"/>
  <c r="L37" i="3"/>
  <c r="K37" i="3"/>
  <c r="J37" i="3"/>
  <c r="I37" i="3"/>
  <c r="H37" i="3"/>
  <c r="G37" i="3"/>
  <c r="F37" i="3"/>
  <c r="Q36" i="3"/>
  <c r="P36" i="3"/>
  <c r="O36" i="3"/>
  <c r="N36" i="3"/>
  <c r="M36" i="3"/>
  <c r="L36" i="3"/>
  <c r="K36" i="3"/>
  <c r="J36" i="3"/>
  <c r="I36" i="3"/>
  <c r="H36" i="3"/>
  <c r="G36" i="3"/>
  <c r="F36" i="3"/>
  <c r="Q35" i="3"/>
  <c r="P35" i="3"/>
  <c r="O35" i="3"/>
  <c r="N35" i="3"/>
  <c r="M35" i="3"/>
  <c r="L35" i="3"/>
  <c r="K35" i="3"/>
  <c r="J35" i="3"/>
  <c r="I35" i="3"/>
  <c r="G35" i="3"/>
  <c r="F35" i="3"/>
  <c r="Q33" i="3"/>
  <c r="P33" i="3"/>
  <c r="O33" i="3"/>
  <c r="N33" i="3"/>
  <c r="M33" i="3"/>
  <c r="L33" i="3"/>
  <c r="K33" i="3"/>
  <c r="J33" i="3"/>
  <c r="I33" i="3"/>
  <c r="H33" i="3"/>
  <c r="G33" i="3"/>
  <c r="F33" i="3"/>
  <c r="Q32" i="3"/>
  <c r="P32" i="3"/>
  <c r="O32" i="3"/>
  <c r="N32" i="3"/>
  <c r="M32" i="3"/>
  <c r="L32" i="3"/>
  <c r="K32" i="3"/>
  <c r="J32" i="3"/>
  <c r="I32" i="3"/>
  <c r="H32" i="3"/>
  <c r="G32" i="3"/>
  <c r="F32" i="3"/>
  <c r="P31" i="3"/>
  <c r="O31" i="3"/>
  <c r="N31" i="3"/>
  <c r="M31" i="3"/>
  <c r="L31" i="3"/>
  <c r="K31" i="3"/>
  <c r="J31" i="3"/>
  <c r="I31" i="3"/>
  <c r="H31" i="3"/>
  <c r="G31" i="3"/>
  <c r="F31" i="3"/>
  <c r="Q30" i="3"/>
  <c r="P30" i="3"/>
  <c r="O30" i="3"/>
  <c r="N30" i="3"/>
  <c r="M30" i="3"/>
  <c r="L30" i="3"/>
  <c r="K30" i="3"/>
  <c r="J30" i="3"/>
  <c r="I30" i="3"/>
  <c r="H30" i="3"/>
  <c r="G30" i="3"/>
  <c r="F30" i="3"/>
  <c r="Q29" i="3"/>
  <c r="P29" i="3"/>
  <c r="O29" i="3"/>
  <c r="N29" i="3"/>
  <c r="M29" i="3"/>
  <c r="L29" i="3"/>
  <c r="K29" i="3"/>
  <c r="J29" i="3"/>
  <c r="I29" i="3"/>
  <c r="H29" i="3"/>
  <c r="G29" i="3"/>
  <c r="F29" i="3"/>
  <c r="Q28" i="3"/>
  <c r="P28" i="3"/>
  <c r="O28" i="3"/>
  <c r="N28" i="3"/>
  <c r="M28" i="3"/>
  <c r="K28" i="3"/>
  <c r="J28" i="3"/>
  <c r="I28" i="3"/>
  <c r="G28" i="3"/>
  <c r="F28" i="3"/>
  <c r="E26" i="3"/>
  <c r="E25" i="3"/>
  <c r="E24" i="3"/>
  <c r="E23" i="3"/>
  <c r="E22" i="3"/>
  <c r="E21" i="3"/>
  <c r="Q20" i="3"/>
  <c r="P20" i="3"/>
  <c r="O20" i="3"/>
  <c r="N20" i="3"/>
  <c r="M20" i="3"/>
  <c r="L20" i="3"/>
  <c r="K20" i="3"/>
  <c r="J20" i="3"/>
  <c r="I20" i="3"/>
  <c r="H20" i="3"/>
  <c r="G20" i="3"/>
  <c r="F20" i="3"/>
  <c r="Q13" i="3"/>
  <c r="P13" i="3"/>
  <c r="O13" i="3"/>
  <c r="N13" i="3"/>
  <c r="M13" i="3"/>
  <c r="L13" i="3"/>
  <c r="K13" i="3"/>
  <c r="J13" i="3"/>
  <c r="I13" i="3"/>
  <c r="H13" i="3"/>
  <c r="G13" i="3"/>
  <c r="F13" i="3"/>
  <c r="E12" i="3"/>
  <c r="E11" i="3"/>
  <c r="E10" i="3"/>
  <c r="E9" i="3"/>
  <c r="E8" i="3"/>
  <c r="E7" i="3"/>
  <c r="Q6" i="3"/>
  <c r="P6" i="3"/>
  <c r="O6" i="3"/>
  <c r="N6" i="3"/>
  <c r="M6" i="3"/>
  <c r="L6" i="3"/>
  <c r="K6" i="3"/>
  <c r="J6" i="3"/>
  <c r="I6" i="3"/>
  <c r="H6" i="3"/>
  <c r="G6" i="3"/>
  <c r="F6" i="3"/>
  <c r="E172" i="11"/>
  <c r="E169" i="11"/>
  <c r="E168" i="11"/>
  <c r="E158" i="11"/>
  <c r="E157" i="11"/>
  <c r="E156" i="11"/>
  <c r="E155" i="11"/>
  <c r="E154" i="11"/>
  <c r="E153" i="11"/>
  <c r="E152" i="11"/>
  <c r="E151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49" i="11"/>
  <c r="E148" i="11"/>
  <c r="E147" i="11"/>
  <c r="E146" i="11"/>
  <c r="E145" i="11"/>
  <c r="E144" i="11"/>
  <c r="E143" i="11"/>
  <c r="E142" i="11"/>
  <c r="Q141" i="11"/>
  <c r="O141" i="11"/>
  <c r="N141" i="11"/>
  <c r="M141" i="11"/>
  <c r="L141" i="11"/>
  <c r="K141" i="11"/>
  <c r="J141" i="11"/>
  <c r="I141" i="11"/>
  <c r="H141" i="11"/>
  <c r="G141" i="11"/>
  <c r="F141" i="11"/>
  <c r="E140" i="11"/>
  <c r="E139" i="11"/>
  <c r="E138" i="11"/>
  <c r="E137" i="11"/>
  <c r="E136" i="11"/>
  <c r="E135" i="11"/>
  <c r="E134" i="11"/>
  <c r="E133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1" i="11"/>
  <c r="E130" i="11"/>
  <c r="E129" i="11"/>
  <c r="E128" i="11"/>
  <c r="E127" i="11"/>
  <c r="E126" i="11"/>
  <c r="E125" i="11"/>
  <c r="E124" i="11"/>
  <c r="Q123" i="11"/>
  <c r="P123" i="11"/>
  <c r="P105" i="11" s="1"/>
  <c r="O123" i="11"/>
  <c r="O105" i="11" s="1"/>
  <c r="N123" i="11"/>
  <c r="M123" i="11"/>
  <c r="M105" i="11" s="1"/>
  <c r="L123" i="11"/>
  <c r="L105" i="11" s="1"/>
  <c r="K123" i="11"/>
  <c r="K105" i="11" s="1"/>
  <c r="J123" i="11"/>
  <c r="J105" i="11" s="1"/>
  <c r="I123" i="11"/>
  <c r="I105" i="11" s="1"/>
  <c r="H123" i="11"/>
  <c r="H105" i="11" s="1"/>
  <c r="G123" i="11"/>
  <c r="G105" i="11" s="1"/>
  <c r="F123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77" i="11"/>
  <c r="E76" i="11"/>
  <c r="E75" i="11"/>
  <c r="E74" i="11"/>
  <c r="E73" i="11"/>
  <c r="E72" i="11"/>
  <c r="E71" i="11"/>
  <c r="E70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2" i="11"/>
  <c r="E30" i="11"/>
  <c r="E29" i="11"/>
  <c r="E28" i="11"/>
  <c r="E27" i="11"/>
  <c r="E26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Q15" i="11"/>
  <c r="P15" i="11"/>
  <c r="O15" i="11"/>
  <c r="N15" i="11"/>
  <c r="M15" i="11"/>
  <c r="L15" i="11"/>
  <c r="K15" i="11"/>
  <c r="J15" i="11"/>
  <c r="I15" i="11"/>
  <c r="H15" i="11"/>
  <c r="G15" i="11"/>
  <c r="E14" i="11"/>
  <c r="E13" i="11"/>
  <c r="E12" i="11"/>
  <c r="E11" i="11"/>
  <c r="E10" i="11"/>
  <c r="E9" i="11"/>
  <c r="E8" i="11"/>
  <c r="E7" i="11"/>
  <c r="Q6" i="11"/>
  <c r="P6" i="11"/>
  <c r="O6" i="11"/>
  <c r="N6" i="11"/>
  <c r="N114" i="11" s="1"/>
  <c r="M6" i="11"/>
  <c r="L6" i="11"/>
  <c r="K6" i="11"/>
  <c r="J6" i="11"/>
  <c r="I6" i="11"/>
  <c r="H6" i="11"/>
  <c r="G6" i="11"/>
  <c r="F6" i="11"/>
  <c r="F114" i="11" s="1"/>
  <c r="P140" i="19"/>
  <c r="O140" i="19"/>
  <c r="N140" i="19"/>
  <c r="M140" i="19"/>
  <c r="L140" i="19"/>
  <c r="K140" i="19"/>
  <c r="J140" i="19"/>
  <c r="I140" i="19"/>
  <c r="H140" i="19"/>
  <c r="G140" i="19"/>
  <c r="F140" i="19"/>
  <c r="P139" i="19"/>
  <c r="O139" i="19"/>
  <c r="N139" i="19"/>
  <c r="M139" i="19"/>
  <c r="L139" i="19"/>
  <c r="K139" i="19"/>
  <c r="J139" i="19"/>
  <c r="I139" i="19"/>
  <c r="H139" i="19"/>
  <c r="G139" i="19"/>
  <c r="F139" i="19"/>
  <c r="P138" i="19"/>
  <c r="O138" i="19"/>
  <c r="N138" i="19"/>
  <c r="M138" i="19"/>
  <c r="L138" i="19"/>
  <c r="K138" i="19"/>
  <c r="J138" i="19"/>
  <c r="I138" i="19"/>
  <c r="H138" i="19"/>
  <c r="G138" i="19"/>
  <c r="F138" i="19"/>
  <c r="P137" i="19"/>
  <c r="O137" i="19"/>
  <c r="N137" i="19"/>
  <c r="M137" i="19"/>
  <c r="L137" i="19"/>
  <c r="K137" i="19"/>
  <c r="J137" i="19"/>
  <c r="I137" i="19"/>
  <c r="H137" i="19"/>
  <c r="G137" i="19"/>
  <c r="F137" i="19"/>
  <c r="P136" i="19"/>
  <c r="O136" i="19"/>
  <c r="N136" i="19"/>
  <c r="M136" i="19"/>
  <c r="L136" i="19"/>
  <c r="K136" i="19"/>
  <c r="J136" i="19"/>
  <c r="I136" i="19"/>
  <c r="H136" i="19"/>
  <c r="G136" i="19"/>
  <c r="F136" i="19"/>
  <c r="P135" i="19"/>
  <c r="O135" i="19"/>
  <c r="N135" i="19"/>
  <c r="M135" i="19"/>
  <c r="L135" i="19"/>
  <c r="K135" i="19"/>
  <c r="J135" i="19"/>
  <c r="I135" i="19"/>
  <c r="G135" i="19"/>
  <c r="F135" i="19"/>
  <c r="P134" i="19"/>
  <c r="O134" i="19"/>
  <c r="N134" i="19"/>
  <c r="M134" i="19"/>
  <c r="L134" i="19"/>
  <c r="K134" i="19"/>
  <c r="J134" i="19"/>
  <c r="I134" i="19"/>
  <c r="H134" i="19"/>
  <c r="G134" i="19"/>
  <c r="F134" i="19"/>
  <c r="P133" i="19"/>
  <c r="O133" i="19"/>
  <c r="N133" i="19"/>
  <c r="M133" i="19"/>
  <c r="L133" i="19"/>
  <c r="K133" i="19"/>
  <c r="J133" i="19"/>
  <c r="I133" i="19"/>
  <c r="H133" i="19"/>
  <c r="G133" i="19"/>
  <c r="F133" i="19"/>
  <c r="P132" i="19"/>
  <c r="O132" i="19"/>
  <c r="N132" i="19"/>
  <c r="M132" i="19"/>
  <c r="L132" i="19"/>
  <c r="K132" i="19"/>
  <c r="J132" i="19"/>
  <c r="I132" i="19"/>
  <c r="H132" i="19"/>
  <c r="G132" i="19"/>
  <c r="F132" i="19"/>
  <c r="P131" i="19"/>
  <c r="O131" i="19"/>
  <c r="N131" i="19"/>
  <c r="M131" i="19"/>
  <c r="L131" i="19"/>
  <c r="K131" i="19"/>
  <c r="J131" i="19"/>
  <c r="I131" i="19"/>
  <c r="H131" i="19"/>
  <c r="G131" i="19"/>
  <c r="F131" i="19"/>
  <c r="P130" i="19"/>
  <c r="O130" i="19"/>
  <c r="N130" i="19"/>
  <c r="M130" i="19"/>
  <c r="L130" i="19"/>
  <c r="K130" i="19"/>
  <c r="J130" i="19"/>
  <c r="I130" i="19"/>
  <c r="H130" i="19"/>
  <c r="G130" i="19"/>
  <c r="F130" i="19"/>
  <c r="P129" i="19"/>
  <c r="O129" i="19"/>
  <c r="N129" i="19"/>
  <c r="M129" i="19"/>
  <c r="L129" i="19"/>
  <c r="K129" i="19"/>
  <c r="J129" i="19"/>
  <c r="I129" i="19"/>
  <c r="H129" i="19"/>
  <c r="G129" i="19"/>
  <c r="F129" i="19"/>
  <c r="P128" i="19"/>
  <c r="O128" i="19"/>
  <c r="N128" i="19"/>
  <c r="M128" i="19"/>
  <c r="L128" i="19"/>
  <c r="K128" i="19"/>
  <c r="J128" i="19"/>
  <c r="I128" i="19"/>
  <c r="H128" i="19"/>
  <c r="G128" i="19"/>
  <c r="F128" i="19"/>
  <c r="P127" i="19"/>
  <c r="O127" i="19"/>
  <c r="N127" i="19"/>
  <c r="M127" i="19"/>
  <c r="L127" i="19"/>
  <c r="K127" i="19"/>
  <c r="J127" i="19"/>
  <c r="I127" i="19"/>
  <c r="H127" i="19"/>
  <c r="G127" i="19"/>
  <c r="F127" i="19"/>
  <c r="P125" i="19"/>
  <c r="O125" i="19"/>
  <c r="N125" i="19"/>
  <c r="M125" i="19"/>
  <c r="L125" i="19"/>
  <c r="K125" i="19"/>
  <c r="J125" i="19"/>
  <c r="I125" i="19"/>
  <c r="H125" i="19"/>
  <c r="G125" i="19"/>
  <c r="F125" i="19"/>
  <c r="P124" i="19"/>
  <c r="O124" i="19"/>
  <c r="N124" i="19"/>
  <c r="M124" i="19"/>
  <c r="L124" i="19"/>
  <c r="K124" i="19"/>
  <c r="J124" i="19"/>
  <c r="I124" i="19"/>
  <c r="H124" i="19"/>
  <c r="G124" i="19"/>
  <c r="F124" i="19"/>
  <c r="P123" i="19"/>
  <c r="O123" i="19"/>
  <c r="N123" i="19"/>
  <c r="M123" i="19"/>
  <c r="L123" i="19"/>
  <c r="K123" i="19"/>
  <c r="J123" i="19"/>
  <c r="I123" i="19"/>
  <c r="H123" i="19"/>
  <c r="G123" i="19"/>
  <c r="F123" i="19"/>
  <c r="P122" i="19"/>
  <c r="O122" i="19"/>
  <c r="N122" i="19"/>
  <c r="M122" i="19"/>
  <c r="L122" i="19"/>
  <c r="K122" i="19"/>
  <c r="J122" i="19"/>
  <c r="I122" i="19"/>
  <c r="H122" i="19"/>
  <c r="G122" i="19"/>
  <c r="F122" i="19"/>
  <c r="P121" i="19"/>
  <c r="O121" i="19"/>
  <c r="N121" i="19"/>
  <c r="M121" i="19"/>
  <c r="L121" i="19"/>
  <c r="K121" i="19"/>
  <c r="J121" i="19"/>
  <c r="I121" i="19"/>
  <c r="H121" i="19"/>
  <c r="G121" i="19"/>
  <c r="F121" i="19"/>
  <c r="P120" i="19"/>
  <c r="O120" i="19"/>
  <c r="N120" i="19"/>
  <c r="M120" i="19"/>
  <c r="L120" i="19"/>
  <c r="K120" i="19"/>
  <c r="J120" i="19"/>
  <c r="I120" i="19"/>
  <c r="G120" i="19"/>
  <c r="F120" i="19"/>
  <c r="P119" i="19"/>
  <c r="O119" i="19"/>
  <c r="N119" i="19"/>
  <c r="M119" i="19"/>
  <c r="L119" i="19"/>
  <c r="K119" i="19"/>
  <c r="J119" i="19"/>
  <c r="I119" i="19"/>
  <c r="H119" i="19"/>
  <c r="G119" i="19"/>
  <c r="F119" i="19"/>
  <c r="P118" i="19"/>
  <c r="O118" i="19"/>
  <c r="N118" i="19"/>
  <c r="M118" i="19"/>
  <c r="L118" i="19"/>
  <c r="K118" i="19"/>
  <c r="J118" i="19"/>
  <c r="I118" i="19"/>
  <c r="H118" i="19"/>
  <c r="G118" i="19"/>
  <c r="F118" i="19"/>
  <c r="P117" i="19"/>
  <c r="O117" i="19"/>
  <c r="N117" i="19"/>
  <c r="M117" i="19"/>
  <c r="L117" i="19"/>
  <c r="K117" i="19"/>
  <c r="J117" i="19"/>
  <c r="I117" i="19"/>
  <c r="H117" i="19"/>
  <c r="G117" i="19"/>
  <c r="F117" i="19"/>
  <c r="P116" i="19"/>
  <c r="O116" i="19"/>
  <c r="N116" i="19"/>
  <c r="M116" i="19"/>
  <c r="L116" i="19"/>
  <c r="K116" i="19"/>
  <c r="J116" i="19"/>
  <c r="I116" i="19"/>
  <c r="H116" i="19"/>
  <c r="G116" i="19"/>
  <c r="F116" i="19"/>
  <c r="P115" i="19"/>
  <c r="O115" i="19"/>
  <c r="N115" i="19"/>
  <c r="M115" i="19"/>
  <c r="L115" i="19"/>
  <c r="K115" i="19"/>
  <c r="J115" i="19"/>
  <c r="I115" i="19"/>
  <c r="H115" i="19"/>
  <c r="G115" i="19"/>
  <c r="F115" i="19"/>
  <c r="P114" i="19"/>
  <c r="O114" i="19"/>
  <c r="N114" i="19"/>
  <c r="M114" i="19"/>
  <c r="L114" i="19"/>
  <c r="K114" i="19"/>
  <c r="J114" i="19"/>
  <c r="I114" i="19"/>
  <c r="H114" i="19"/>
  <c r="G114" i="19"/>
  <c r="F114" i="19"/>
  <c r="P113" i="19"/>
  <c r="O113" i="19"/>
  <c r="N113" i="19"/>
  <c r="M113" i="19"/>
  <c r="L113" i="19"/>
  <c r="K113" i="19"/>
  <c r="J113" i="19"/>
  <c r="I113" i="19"/>
  <c r="H113" i="19"/>
  <c r="G113" i="19"/>
  <c r="F113" i="19"/>
  <c r="P112" i="19"/>
  <c r="O112" i="19"/>
  <c r="N112" i="19"/>
  <c r="M112" i="19"/>
  <c r="L112" i="19"/>
  <c r="K112" i="19"/>
  <c r="J112" i="19"/>
  <c r="I112" i="19"/>
  <c r="H112" i="19"/>
  <c r="G112" i="19"/>
  <c r="F112" i="19"/>
  <c r="P110" i="19"/>
  <c r="O110" i="19"/>
  <c r="N110" i="19"/>
  <c r="M110" i="19"/>
  <c r="L110" i="19"/>
  <c r="J110" i="19"/>
  <c r="I110" i="19"/>
  <c r="H110" i="19"/>
  <c r="G110" i="19"/>
  <c r="F110" i="19"/>
  <c r="P109" i="19"/>
  <c r="O109" i="19"/>
  <c r="J109" i="19"/>
  <c r="I109" i="19"/>
  <c r="H109" i="19"/>
  <c r="G109" i="19"/>
  <c r="P108" i="19"/>
  <c r="O108" i="19"/>
  <c r="N108" i="19"/>
  <c r="M108" i="19"/>
  <c r="L108" i="19"/>
  <c r="K108" i="19"/>
  <c r="J108" i="19"/>
  <c r="H108" i="19"/>
  <c r="G108" i="19"/>
  <c r="F108" i="19"/>
  <c r="P107" i="19"/>
  <c r="O107" i="19"/>
  <c r="N107" i="19"/>
  <c r="I107" i="19"/>
  <c r="G107" i="19"/>
  <c r="F107" i="19"/>
  <c r="P106" i="19"/>
  <c r="O106" i="19"/>
  <c r="N106" i="19"/>
  <c r="M106" i="19"/>
  <c r="L106" i="19"/>
  <c r="K106" i="19"/>
  <c r="J106" i="19"/>
  <c r="I106" i="19"/>
  <c r="H106" i="19"/>
  <c r="P105" i="19"/>
  <c r="O105" i="19"/>
  <c r="N105" i="19"/>
  <c r="M105" i="19"/>
  <c r="L105" i="19"/>
  <c r="K105" i="19"/>
  <c r="J105" i="19"/>
  <c r="I105" i="19"/>
  <c r="P104" i="19"/>
  <c r="O104" i="19"/>
  <c r="N104" i="19"/>
  <c r="M104" i="19"/>
  <c r="L104" i="19"/>
  <c r="K104" i="19"/>
  <c r="J104" i="19"/>
  <c r="I104" i="19"/>
  <c r="H104" i="19"/>
  <c r="G104" i="19"/>
  <c r="F104" i="19"/>
  <c r="P103" i="19"/>
  <c r="O103" i="19"/>
  <c r="N103" i="19"/>
  <c r="M103" i="19"/>
  <c r="L103" i="19"/>
  <c r="K103" i="19"/>
  <c r="J103" i="19"/>
  <c r="I103" i="19"/>
  <c r="H103" i="19"/>
  <c r="G103" i="19"/>
  <c r="F103" i="19"/>
  <c r="P102" i="19"/>
  <c r="O102" i="19"/>
  <c r="N102" i="19"/>
  <c r="M102" i="19"/>
  <c r="L102" i="19"/>
  <c r="K102" i="19"/>
  <c r="J102" i="19"/>
  <c r="I102" i="19"/>
  <c r="H102" i="19"/>
  <c r="G102" i="19"/>
  <c r="F102" i="19"/>
  <c r="P101" i="19"/>
  <c r="O101" i="19"/>
  <c r="N101" i="19"/>
  <c r="M101" i="19"/>
  <c r="L101" i="19"/>
  <c r="K101" i="19"/>
  <c r="J101" i="19"/>
  <c r="I101" i="19"/>
  <c r="H101" i="19"/>
  <c r="G101" i="19"/>
  <c r="F101" i="19"/>
  <c r="P100" i="19"/>
  <c r="O100" i="19"/>
  <c r="N100" i="19"/>
  <c r="M100" i="19"/>
  <c r="L100" i="19"/>
  <c r="K100" i="19"/>
  <c r="J100" i="19"/>
  <c r="I100" i="19"/>
  <c r="H100" i="19"/>
  <c r="G100" i="19"/>
  <c r="F100" i="19"/>
  <c r="P99" i="19"/>
  <c r="O99" i="19"/>
  <c r="N99" i="19"/>
  <c r="M99" i="19"/>
  <c r="L99" i="19"/>
  <c r="K99" i="19"/>
  <c r="J99" i="19"/>
  <c r="I99" i="19"/>
  <c r="H99" i="19"/>
  <c r="G99" i="19"/>
  <c r="F99" i="19"/>
  <c r="P98" i="19"/>
  <c r="O98" i="19"/>
  <c r="N98" i="19"/>
  <c r="M98" i="19"/>
  <c r="L98" i="19"/>
  <c r="K98" i="19"/>
  <c r="J98" i="19"/>
  <c r="I98" i="19"/>
  <c r="H98" i="19"/>
  <c r="G98" i="19"/>
  <c r="F98" i="19"/>
  <c r="P97" i="19"/>
  <c r="O97" i="19"/>
  <c r="N97" i="19"/>
  <c r="M97" i="19"/>
  <c r="L97" i="19"/>
  <c r="K97" i="19"/>
  <c r="J97" i="19"/>
  <c r="I97" i="19"/>
  <c r="H97" i="19"/>
  <c r="G97" i="19"/>
  <c r="F97" i="19"/>
  <c r="P95" i="19"/>
  <c r="O95" i="19"/>
  <c r="N95" i="19"/>
  <c r="M95" i="19"/>
  <c r="L95" i="19"/>
  <c r="K95" i="19"/>
  <c r="J95" i="19"/>
  <c r="I95" i="19"/>
  <c r="H95" i="19"/>
  <c r="G95" i="19"/>
  <c r="F95" i="19"/>
  <c r="P94" i="19"/>
  <c r="O94" i="19"/>
  <c r="I94" i="19"/>
  <c r="H94" i="19"/>
  <c r="G94" i="19"/>
  <c r="P93" i="19"/>
  <c r="O93" i="19"/>
  <c r="N93" i="19"/>
  <c r="M93" i="19"/>
  <c r="L93" i="19"/>
  <c r="K93" i="19"/>
  <c r="J93" i="19"/>
  <c r="H93" i="19"/>
  <c r="G93" i="19"/>
  <c r="F93" i="19"/>
  <c r="P92" i="19"/>
  <c r="O92" i="19"/>
  <c r="N92" i="19"/>
  <c r="G92" i="19"/>
  <c r="F92" i="19"/>
  <c r="P91" i="19"/>
  <c r="O91" i="19"/>
  <c r="N91" i="19"/>
  <c r="M91" i="19"/>
  <c r="L91" i="19"/>
  <c r="K91" i="19"/>
  <c r="J91" i="19"/>
  <c r="I91" i="19"/>
  <c r="H91" i="19"/>
  <c r="G91" i="19"/>
  <c r="F91" i="19"/>
  <c r="P90" i="19"/>
  <c r="O90" i="19"/>
  <c r="N90" i="19"/>
  <c r="M90" i="19"/>
  <c r="L90" i="19"/>
  <c r="K90" i="19"/>
  <c r="J90" i="19"/>
  <c r="I90" i="19"/>
  <c r="P89" i="19"/>
  <c r="O89" i="19"/>
  <c r="N89" i="19"/>
  <c r="M89" i="19"/>
  <c r="L89" i="19"/>
  <c r="K89" i="19"/>
  <c r="J89" i="19"/>
  <c r="I89" i="19"/>
  <c r="H89" i="19"/>
  <c r="G89" i="19"/>
  <c r="F89" i="19"/>
  <c r="P88" i="19"/>
  <c r="O88" i="19"/>
  <c r="N88" i="19"/>
  <c r="M88" i="19"/>
  <c r="L88" i="19"/>
  <c r="K88" i="19"/>
  <c r="J88" i="19"/>
  <c r="I88" i="19"/>
  <c r="H88" i="19"/>
  <c r="G88" i="19"/>
  <c r="F88" i="19"/>
  <c r="P87" i="19"/>
  <c r="O87" i="19"/>
  <c r="N87" i="19"/>
  <c r="M87" i="19"/>
  <c r="L87" i="19"/>
  <c r="K87" i="19"/>
  <c r="J87" i="19"/>
  <c r="I87" i="19"/>
  <c r="H87" i="19"/>
  <c r="G87" i="19"/>
  <c r="F87" i="19"/>
  <c r="P86" i="19"/>
  <c r="O86" i="19"/>
  <c r="N86" i="19"/>
  <c r="M86" i="19"/>
  <c r="L86" i="19"/>
  <c r="K86" i="19"/>
  <c r="J86" i="19"/>
  <c r="I86" i="19"/>
  <c r="H86" i="19"/>
  <c r="G86" i="19"/>
  <c r="F86" i="19"/>
  <c r="P85" i="19"/>
  <c r="O85" i="19"/>
  <c r="N85" i="19"/>
  <c r="M85" i="19"/>
  <c r="L85" i="19"/>
  <c r="K85" i="19"/>
  <c r="J85" i="19"/>
  <c r="I85" i="19"/>
  <c r="H85" i="19"/>
  <c r="G85" i="19"/>
  <c r="F85" i="19"/>
  <c r="P84" i="19"/>
  <c r="O84" i="19"/>
  <c r="N84" i="19"/>
  <c r="M84" i="19"/>
  <c r="L84" i="19"/>
  <c r="K84" i="19"/>
  <c r="J84" i="19"/>
  <c r="I84" i="19"/>
  <c r="H84" i="19"/>
  <c r="G84" i="19"/>
  <c r="F84" i="19"/>
  <c r="P83" i="19"/>
  <c r="O83" i="19"/>
  <c r="N83" i="19"/>
  <c r="M83" i="19"/>
  <c r="L83" i="19"/>
  <c r="K83" i="19"/>
  <c r="J83" i="19"/>
  <c r="I83" i="19"/>
  <c r="H83" i="19"/>
  <c r="G83" i="19"/>
  <c r="F83" i="19"/>
  <c r="P82" i="19"/>
  <c r="O82" i="19"/>
  <c r="N82" i="19"/>
  <c r="M82" i="19"/>
  <c r="L82" i="19"/>
  <c r="K82" i="19"/>
  <c r="J82" i="19"/>
  <c r="I82" i="19"/>
  <c r="H82" i="19"/>
  <c r="G82" i="19"/>
  <c r="F82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0" i="19"/>
  <c r="E140" i="19" s="1"/>
  <c r="E19" i="19"/>
  <c r="E139" i="19" s="1"/>
  <c r="E18" i="19"/>
  <c r="E138" i="19" s="1"/>
  <c r="E17" i="19"/>
  <c r="E137" i="19" s="1"/>
  <c r="E16" i="19"/>
  <c r="E136" i="19" s="1"/>
  <c r="E15" i="19"/>
  <c r="E135" i="19" s="1"/>
  <c r="E14" i="19"/>
  <c r="E134" i="19" s="1"/>
  <c r="E13" i="19"/>
  <c r="E12" i="19"/>
  <c r="E11" i="19"/>
  <c r="E10" i="19"/>
  <c r="E130" i="19" s="1"/>
  <c r="E9" i="19"/>
  <c r="E8" i="19"/>
  <c r="E7" i="19"/>
  <c r="E127" i="19" s="1"/>
  <c r="Q6" i="19"/>
  <c r="Q156" i="19" s="1"/>
  <c r="P6" i="19"/>
  <c r="P156" i="19" s="1"/>
  <c r="O6" i="19"/>
  <c r="O156" i="19" s="1"/>
  <c r="N6" i="19"/>
  <c r="N156" i="19" s="1"/>
  <c r="M6" i="19"/>
  <c r="M156" i="19" s="1"/>
  <c r="L6" i="19"/>
  <c r="L156" i="19" s="1"/>
  <c r="K6" i="19"/>
  <c r="K156" i="19" s="1"/>
  <c r="J6" i="19"/>
  <c r="J156" i="19" s="1"/>
  <c r="I6" i="19"/>
  <c r="I156" i="19" s="1"/>
  <c r="H6" i="19"/>
  <c r="H156" i="19" s="1"/>
  <c r="G6" i="19"/>
  <c r="G156" i="19" s="1"/>
  <c r="F6" i="19"/>
  <c r="Q331" i="12"/>
  <c r="P331" i="12"/>
  <c r="O331" i="12"/>
  <c r="N331" i="12"/>
  <c r="M331" i="12"/>
  <c r="L331" i="12"/>
  <c r="K331" i="12"/>
  <c r="J331" i="12"/>
  <c r="I331" i="12"/>
  <c r="H331" i="12"/>
  <c r="G331" i="12"/>
  <c r="Q330" i="12"/>
  <c r="P330" i="12"/>
  <c r="O330" i="12"/>
  <c r="N330" i="12"/>
  <c r="M330" i="12"/>
  <c r="L330" i="12"/>
  <c r="K330" i="12"/>
  <c r="J330" i="12"/>
  <c r="I330" i="12"/>
  <c r="H330" i="12"/>
  <c r="G330" i="12"/>
  <c r="Q329" i="12"/>
  <c r="P329" i="12"/>
  <c r="O329" i="12"/>
  <c r="N329" i="12"/>
  <c r="M329" i="12"/>
  <c r="L329" i="12"/>
  <c r="K329" i="12"/>
  <c r="J329" i="12"/>
  <c r="I329" i="12"/>
  <c r="H329" i="12"/>
  <c r="G329" i="12"/>
  <c r="Q328" i="12"/>
  <c r="P328" i="12"/>
  <c r="O328" i="12"/>
  <c r="N328" i="12"/>
  <c r="M328" i="12"/>
  <c r="L328" i="12"/>
  <c r="K328" i="12"/>
  <c r="J328" i="12"/>
  <c r="I328" i="12"/>
  <c r="H328" i="12"/>
  <c r="G328" i="12"/>
  <c r="Q327" i="12"/>
  <c r="P327" i="12"/>
  <c r="O327" i="12"/>
  <c r="N327" i="12"/>
  <c r="M327" i="12"/>
  <c r="L327" i="12"/>
  <c r="K327" i="12"/>
  <c r="J327" i="12"/>
  <c r="I327" i="12"/>
  <c r="H327" i="12"/>
  <c r="G327" i="12"/>
  <c r="Q326" i="12"/>
  <c r="P326" i="12"/>
  <c r="O326" i="12"/>
  <c r="N326" i="12"/>
  <c r="M326" i="12"/>
  <c r="L326" i="12"/>
  <c r="K326" i="12"/>
  <c r="J326" i="12"/>
  <c r="I326" i="12"/>
  <c r="H326" i="12"/>
  <c r="G326" i="12"/>
  <c r="Q324" i="12"/>
  <c r="P324" i="12"/>
  <c r="O324" i="12"/>
  <c r="N324" i="12"/>
  <c r="M324" i="12"/>
  <c r="L324" i="12"/>
  <c r="K324" i="12"/>
  <c r="J324" i="12"/>
  <c r="I324" i="12"/>
  <c r="H324" i="12"/>
  <c r="G324" i="12"/>
  <c r="Q323" i="12"/>
  <c r="P323" i="12"/>
  <c r="O323" i="12"/>
  <c r="N323" i="12"/>
  <c r="M323" i="12"/>
  <c r="L323" i="12"/>
  <c r="K323" i="12"/>
  <c r="J323" i="12"/>
  <c r="I323" i="12"/>
  <c r="H323" i="12"/>
  <c r="G323" i="12"/>
  <c r="Q322" i="12"/>
  <c r="P322" i="12"/>
  <c r="O322" i="12"/>
  <c r="N322" i="12"/>
  <c r="M322" i="12"/>
  <c r="L322" i="12"/>
  <c r="K322" i="12"/>
  <c r="J322" i="12"/>
  <c r="I322" i="12"/>
  <c r="H322" i="12"/>
  <c r="G322" i="12"/>
  <c r="Q321" i="12"/>
  <c r="P321" i="12"/>
  <c r="O321" i="12"/>
  <c r="N321" i="12"/>
  <c r="M321" i="12"/>
  <c r="L321" i="12"/>
  <c r="K321" i="12"/>
  <c r="J321" i="12"/>
  <c r="I321" i="12"/>
  <c r="H321" i="12"/>
  <c r="G321" i="12"/>
  <c r="Q320" i="12"/>
  <c r="P320" i="12"/>
  <c r="O320" i="12"/>
  <c r="N320" i="12"/>
  <c r="M320" i="12"/>
  <c r="L320" i="12"/>
  <c r="K320" i="12"/>
  <c r="J320" i="12"/>
  <c r="I320" i="12"/>
  <c r="H320" i="12"/>
  <c r="G320" i="12"/>
  <c r="Q319" i="12"/>
  <c r="P319" i="12"/>
  <c r="O319" i="12"/>
  <c r="N319" i="12"/>
  <c r="M319" i="12"/>
  <c r="L319" i="12"/>
  <c r="K319" i="12"/>
  <c r="J319" i="12"/>
  <c r="I319" i="12"/>
  <c r="H319" i="12"/>
  <c r="G319" i="12"/>
  <c r="Q318" i="12"/>
  <c r="P318" i="12"/>
  <c r="O318" i="12"/>
  <c r="N318" i="12"/>
  <c r="M318" i="12"/>
  <c r="L318" i="12"/>
  <c r="K318" i="12"/>
  <c r="J318" i="12"/>
  <c r="I318" i="12"/>
  <c r="H318" i="12"/>
  <c r="G318" i="12"/>
  <c r="Q317" i="12"/>
  <c r="P317" i="12"/>
  <c r="O317" i="12"/>
  <c r="N317" i="12"/>
  <c r="M317" i="12"/>
  <c r="L317" i="12"/>
  <c r="K317" i="12"/>
  <c r="J317" i="12"/>
  <c r="I317" i="12"/>
  <c r="H317" i="12"/>
  <c r="G317" i="12"/>
  <c r="Q316" i="12"/>
  <c r="P316" i="12"/>
  <c r="O316" i="12"/>
  <c r="N316" i="12"/>
  <c r="M316" i="12"/>
  <c r="L316" i="12"/>
  <c r="K316" i="12"/>
  <c r="J316" i="12"/>
  <c r="I316" i="12"/>
  <c r="H316" i="12"/>
  <c r="G316" i="12"/>
  <c r="Q315" i="12"/>
  <c r="P315" i="12"/>
  <c r="O315" i="12"/>
  <c r="N315" i="12"/>
  <c r="M315" i="12"/>
  <c r="L315" i="12"/>
  <c r="K315" i="12"/>
  <c r="J315" i="12"/>
  <c r="I315" i="12"/>
  <c r="H315" i="12"/>
  <c r="G315" i="12"/>
  <c r="Q314" i="12"/>
  <c r="P314" i="12"/>
  <c r="O314" i="12"/>
  <c r="N314" i="12"/>
  <c r="M314" i="12"/>
  <c r="L314" i="12"/>
  <c r="K314" i="12"/>
  <c r="J314" i="12"/>
  <c r="I314" i="12"/>
  <c r="H314" i="12"/>
  <c r="G314" i="12"/>
  <c r="Q313" i="12"/>
  <c r="O313" i="12"/>
  <c r="N313" i="12"/>
  <c r="L313" i="12"/>
  <c r="K313" i="12"/>
  <c r="J313" i="12"/>
  <c r="I313" i="12"/>
  <c r="H313" i="12"/>
  <c r="G313" i="12"/>
  <c r="Q307" i="12"/>
  <c r="P307" i="12"/>
  <c r="O307" i="12"/>
  <c r="N307" i="12"/>
  <c r="M307" i="12"/>
  <c r="L307" i="12"/>
  <c r="K307" i="12"/>
  <c r="J307" i="12"/>
  <c r="I307" i="12"/>
  <c r="H307" i="12"/>
  <c r="G307" i="12"/>
  <c r="Q306" i="12"/>
  <c r="P306" i="12"/>
  <c r="O306" i="12"/>
  <c r="N306" i="12"/>
  <c r="M306" i="12"/>
  <c r="L306" i="12"/>
  <c r="K306" i="12"/>
  <c r="J306" i="12"/>
  <c r="I306" i="12"/>
  <c r="H306" i="12"/>
  <c r="G306" i="12"/>
  <c r="Q305" i="12"/>
  <c r="P305" i="12"/>
  <c r="O305" i="12"/>
  <c r="N305" i="12"/>
  <c r="M305" i="12"/>
  <c r="L305" i="12"/>
  <c r="K305" i="12"/>
  <c r="J305" i="12"/>
  <c r="I305" i="12"/>
  <c r="H305" i="12"/>
  <c r="G305" i="12"/>
  <c r="Q304" i="12"/>
  <c r="P304" i="12"/>
  <c r="O304" i="12"/>
  <c r="N304" i="12"/>
  <c r="M304" i="12"/>
  <c r="L304" i="12"/>
  <c r="K304" i="12"/>
  <c r="J304" i="12"/>
  <c r="I304" i="12"/>
  <c r="H304" i="12"/>
  <c r="G304" i="12"/>
  <c r="Q303" i="12"/>
  <c r="P303" i="12"/>
  <c r="O303" i="12"/>
  <c r="N303" i="12"/>
  <c r="M303" i="12"/>
  <c r="L303" i="12"/>
  <c r="K303" i="12"/>
  <c r="J303" i="12"/>
  <c r="I303" i="12"/>
  <c r="H303" i="12"/>
  <c r="G303" i="12"/>
  <c r="Q301" i="12"/>
  <c r="P301" i="12"/>
  <c r="O301" i="12"/>
  <c r="N301" i="12"/>
  <c r="M301" i="12"/>
  <c r="L301" i="12"/>
  <c r="K301" i="12"/>
  <c r="J301" i="12"/>
  <c r="I301" i="12"/>
  <c r="H301" i="12"/>
  <c r="G301" i="12"/>
  <c r="Q300" i="12"/>
  <c r="P300" i="12"/>
  <c r="O300" i="12"/>
  <c r="N300" i="12"/>
  <c r="M300" i="12"/>
  <c r="L300" i="12"/>
  <c r="K300" i="12"/>
  <c r="J300" i="12"/>
  <c r="I300" i="12"/>
  <c r="H300" i="12"/>
  <c r="G300" i="12"/>
  <c r="Q299" i="12"/>
  <c r="P299" i="12"/>
  <c r="O299" i="12"/>
  <c r="N299" i="12"/>
  <c r="M299" i="12"/>
  <c r="L299" i="12"/>
  <c r="K299" i="12"/>
  <c r="J299" i="12"/>
  <c r="I299" i="12"/>
  <c r="H299" i="12"/>
  <c r="G299" i="12"/>
  <c r="Q298" i="12"/>
  <c r="P298" i="12"/>
  <c r="O298" i="12"/>
  <c r="N298" i="12"/>
  <c r="M298" i="12"/>
  <c r="L298" i="12"/>
  <c r="K298" i="12"/>
  <c r="J298" i="12"/>
  <c r="I298" i="12"/>
  <c r="H298" i="12"/>
  <c r="G298" i="12"/>
  <c r="Q297" i="12"/>
  <c r="P297" i="12"/>
  <c r="O297" i="12"/>
  <c r="N297" i="12"/>
  <c r="M297" i="12"/>
  <c r="L297" i="12"/>
  <c r="K297" i="12"/>
  <c r="J297" i="12"/>
  <c r="I297" i="12"/>
  <c r="H297" i="12"/>
  <c r="G297" i="12"/>
  <c r="Q296" i="12"/>
  <c r="P296" i="12"/>
  <c r="O296" i="12"/>
  <c r="N296" i="12"/>
  <c r="M296" i="12"/>
  <c r="L296" i="12"/>
  <c r="K296" i="12"/>
  <c r="J296" i="12"/>
  <c r="I296" i="12"/>
  <c r="H296" i="12"/>
  <c r="G296" i="12"/>
  <c r="Q295" i="12"/>
  <c r="P295" i="12"/>
  <c r="O295" i="12"/>
  <c r="N295" i="12"/>
  <c r="M295" i="12"/>
  <c r="L295" i="12"/>
  <c r="K295" i="12"/>
  <c r="J295" i="12"/>
  <c r="I295" i="12"/>
  <c r="H295" i="12"/>
  <c r="G295" i="12"/>
  <c r="Q294" i="12"/>
  <c r="P294" i="12"/>
  <c r="O294" i="12"/>
  <c r="N294" i="12"/>
  <c r="M294" i="12"/>
  <c r="L294" i="12"/>
  <c r="K294" i="12"/>
  <c r="J294" i="12"/>
  <c r="I294" i="12"/>
  <c r="H294" i="12"/>
  <c r="G294" i="12"/>
  <c r="Q293" i="12"/>
  <c r="P293" i="12"/>
  <c r="O293" i="12"/>
  <c r="N293" i="12"/>
  <c r="M293" i="12"/>
  <c r="L293" i="12"/>
  <c r="K293" i="12"/>
  <c r="J293" i="12"/>
  <c r="I293" i="12"/>
  <c r="H293" i="12"/>
  <c r="G293" i="12"/>
  <c r="Q292" i="12"/>
  <c r="P292" i="12"/>
  <c r="O292" i="12"/>
  <c r="N292" i="12"/>
  <c r="M292" i="12"/>
  <c r="L292" i="12"/>
  <c r="K292" i="12"/>
  <c r="J292" i="12"/>
  <c r="I292" i="12"/>
  <c r="H292" i="12"/>
  <c r="G292" i="12"/>
  <c r="Q291" i="12"/>
  <c r="P291" i="12"/>
  <c r="O291" i="12"/>
  <c r="N291" i="12"/>
  <c r="M291" i="12"/>
  <c r="L291" i="12"/>
  <c r="K291" i="12"/>
  <c r="J291" i="12"/>
  <c r="I291" i="12"/>
  <c r="H291" i="12"/>
  <c r="G291" i="12"/>
  <c r="Q290" i="12"/>
  <c r="P290" i="12"/>
  <c r="O290" i="12"/>
  <c r="N290" i="12"/>
  <c r="M290" i="12"/>
  <c r="L290" i="12"/>
  <c r="K290" i="12"/>
  <c r="J290" i="12"/>
  <c r="I290" i="12"/>
  <c r="G290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R187" i="12"/>
  <c r="Q187" i="12"/>
  <c r="P187" i="12"/>
  <c r="N187" i="12"/>
  <c r="M187" i="12"/>
  <c r="L187" i="12"/>
  <c r="K187" i="12"/>
  <c r="J187" i="12"/>
  <c r="I187" i="12"/>
  <c r="H187" i="12"/>
  <c r="G187" i="12"/>
  <c r="R186" i="12"/>
  <c r="Q186" i="12"/>
  <c r="P186" i="12"/>
  <c r="N186" i="12"/>
  <c r="M186" i="12"/>
  <c r="L186" i="12"/>
  <c r="K186" i="12"/>
  <c r="J186" i="12"/>
  <c r="I186" i="12"/>
  <c r="H186" i="12"/>
  <c r="G186" i="12"/>
  <c r="R185" i="12"/>
  <c r="Q185" i="12"/>
  <c r="P185" i="12"/>
  <c r="N185" i="12"/>
  <c r="M185" i="12"/>
  <c r="L185" i="12"/>
  <c r="K185" i="12"/>
  <c r="J185" i="12"/>
  <c r="I185" i="12"/>
  <c r="H185" i="12"/>
  <c r="G185" i="12"/>
  <c r="R184" i="12"/>
  <c r="Q184" i="12"/>
  <c r="P184" i="12"/>
  <c r="N184" i="12"/>
  <c r="M184" i="12"/>
  <c r="L184" i="12"/>
  <c r="K184" i="12"/>
  <c r="J184" i="12"/>
  <c r="I184" i="12"/>
  <c r="H184" i="12"/>
  <c r="G184" i="12"/>
  <c r="R183" i="12"/>
  <c r="Q183" i="12"/>
  <c r="P183" i="12"/>
  <c r="N183" i="12"/>
  <c r="M183" i="12"/>
  <c r="L183" i="12"/>
  <c r="K183" i="12"/>
  <c r="J183" i="12"/>
  <c r="I183" i="12"/>
  <c r="H183" i="12"/>
  <c r="G183" i="12"/>
  <c r="R182" i="12"/>
  <c r="Q182" i="12"/>
  <c r="P182" i="12"/>
  <c r="N182" i="12"/>
  <c r="M182" i="12"/>
  <c r="L182" i="12"/>
  <c r="K182" i="12"/>
  <c r="J182" i="12"/>
  <c r="I182" i="12"/>
  <c r="H182" i="12"/>
  <c r="G182" i="12"/>
  <c r="R181" i="12"/>
  <c r="Q181" i="12"/>
  <c r="P181" i="12"/>
  <c r="N181" i="12"/>
  <c r="M181" i="12"/>
  <c r="L181" i="12"/>
  <c r="K181" i="12"/>
  <c r="J181" i="12"/>
  <c r="I181" i="12"/>
  <c r="H181" i="12"/>
  <c r="G181" i="12"/>
  <c r="R180" i="12"/>
  <c r="Q180" i="12"/>
  <c r="P180" i="12"/>
  <c r="N180" i="12"/>
  <c r="M180" i="12"/>
  <c r="L180" i="12"/>
  <c r="K180" i="12"/>
  <c r="J180" i="12"/>
  <c r="I180" i="12"/>
  <c r="H180" i="12"/>
  <c r="G180" i="12"/>
  <c r="R179" i="12"/>
  <c r="Q179" i="12"/>
  <c r="P179" i="12"/>
  <c r="N179" i="12"/>
  <c r="M179" i="12"/>
  <c r="L179" i="12"/>
  <c r="K179" i="12"/>
  <c r="J179" i="12"/>
  <c r="I179" i="12"/>
  <c r="H179" i="12"/>
  <c r="G179" i="12"/>
  <c r="R178" i="12"/>
  <c r="Q178" i="12"/>
  <c r="P178" i="12"/>
  <c r="N178" i="12"/>
  <c r="M178" i="12"/>
  <c r="L178" i="12"/>
  <c r="K178" i="12"/>
  <c r="J178" i="12"/>
  <c r="I178" i="12"/>
  <c r="H178" i="12"/>
  <c r="G178" i="12"/>
  <c r="R177" i="12"/>
  <c r="Q177" i="12"/>
  <c r="P177" i="12"/>
  <c r="N177" i="12"/>
  <c r="M177" i="12"/>
  <c r="L177" i="12"/>
  <c r="K177" i="12"/>
  <c r="J177" i="12"/>
  <c r="I177" i="12"/>
  <c r="H177" i="12"/>
  <c r="G177" i="12"/>
  <c r="R176" i="12"/>
  <c r="Q176" i="12"/>
  <c r="P176" i="12"/>
  <c r="N176" i="12"/>
  <c r="M176" i="12"/>
  <c r="L176" i="12"/>
  <c r="K176" i="12"/>
  <c r="J176" i="12"/>
  <c r="I176" i="12"/>
  <c r="H176" i="12"/>
  <c r="G176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R169" i="12"/>
  <c r="Q169" i="12"/>
  <c r="P169" i="12"/>
  <c r="O169" i="12"/>
  <c r="N169" i="12"/>
  <c r="M169" i="12"/>
  <c r="L169" i="12"/>
  <c r="K169" i="12"/>
  <c r="J169" i="12"/>
  <c r="I169" i="12"/>
  <c r="H169" i="12"/>
  <c r="G169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R166" i="12"/>
  <c r="Q166" i="12"/>
  <c r="P166" i="12"/>
  <c r="O166" i="12"/>
  <c r="N166" i="12"/>
  <c r="M166" i="12"/>
  <c r="L166" i="12"/>
  <c r="K166" i="12"/>
  <c r="J166" i="12"/>
  <c r="I166" i="12"/>
  <c r="H166" i="12"/>
  <c r="G166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48" i="12"/>
  <c r="F147" i="12"/>
  <c r="F146" i="12"/>
  <c r="F145" i="12"/>
  <c r="F144" i="12"/>
  <c r="F143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4" i="12"/>
  <c r="F123" i="12"/>
  <c r="F122" i="12"/>
  <c r="F121" i="12"/>
  <c r="F120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R106" i="12"/>
  <c r="Q106" i="12"/>
  <c r="P106" i="12"/>
  <c r="O106" i="12"/>
  <c r="N106" i="12"/>
  <c r="M106" i="12"/>
  <c r="L106" i="12"/>
  <c r="K106" i="12"/>
  <c r="J106" i="12"/>
  <c r="I106" i="12"/>
  <c r="H106" i="12"/>
  <c r="F50" i="12"/>
  <c r="F49" i="12"/>
  <c r="F48" i="12"/>
  <c r="F47" i="12"/>
  <c r="F46" i="12"/>
  <c r="F45" i="12"/>
  <c r="R44" i="12"/>
  <c r="Q44" i="12"/>
  <c r="Q564" i="12" s="1"/>
  <c r="P44" i="12"/>
  <c r="O44" i="12"/>
  <c r="N44" i="12"/>
  <c r="M44" i="12"/>
  <c r="L44" i="12"/>
  <c r="K44" i="12"/>
  <c r="J44" i="12"/>
  <c r="I44" i="12"/>
  <c r="H44" i="12"/>
  <c r="G44" i="12"/>
  <c r="F43" i="12"/>
  <c r="F42" i="12"/>
  <c r="F41" i="12"/>
  <c r="F40" i="12"/>
  <c r="F39" i="12"/>
  <c r="F38" i="12"/>
  <c r="F37" i="12"/>
  <c r="F36" i="12"/>
  <c r="F35" i="12"/>
  <c r="F34" i="12"/>
  <c r="F33" i="12"/>
  <c r="F269" i="12" s="1"/>
  <c r="F32" i="12"/>
  <c r="F26" i="12"/>
  <c r="F25" i="12"/>
  <c r="F24" i="12"/>
  <c r="F23" i="12"/>
  <c r="F22" i="12"/>
  <c r="F20" i="12"/>
  <c r="F19" i="12"/>
  <c r="F18" i="12"/>
  <c r="F254" i="12" s="1"/>
  <c r="F17" i="12"/>
  <c r="F16" i="12"/>
  <c r="F15" i="12"/>
  <c r="F14" i="12"/>
  <c r="F13" i="12"/>
  <c r="F12" i="12"/>
  <c r="F11" i="12"/>
  <c r="F10" i="12"/>
  <c r="F246" i="12" s="1"/>
  <c r="F9" i="12"/>
  <c r="R8" i="12"/>
  <c r="Q8" i="12"/>
  <c r="P8" i="12"/>
  <c r="O8" i="12"/>
  <c r="N8" i="12"/>
  <c r="M8" i="12"/>
  <c r="L8" i="12"/>
  <c r="K8" i="12"/>
  <c r="J8" i="12"/>
  <c r="I8" i="12"/>
  <c r="H8" i="12"/>
  <c r="G8" i="12"/>
  <c r="F20" i="5" l="1"/>
  <c r="G17" i="5"/>
  <c r="G23" i="5"/>
  <c r="G20" i="5"/>
  <c r="F17" i="5"/>
  <c r="F23" i="5"/>
  <c r="D13" i="5"/>
  <c r="D14" i="5"/>
  <c r="F19" i="5"/>
  <c r="E30" i="5"/>
  <c r="G19" i="5"/>
  <c r="P562" i="12"/>
  <c r="P280" i="12"/>
  <c r="R287" i="12"/>
  <c r="R242" i="12"/>
  <c r="R244" i="12"/>
  <c r="P242" i="12"/>
  <c r="P244" i="12"/>
  <c r="Q244" i="12"/>
  <c r="Q242" i="12"/>
  <c r="I69" i="3"/>
  <c r="I41" i="3"/>
  <c r="K242" i="12"/>
  <c r="K244" i="12"/>
  <c r="F262" i="12"/>
  <c r="L287" i="12"/>
  <c r="L242" i="12"/>
  <c r="L244" i="12"/>
  <c r="F313" i="12"/>
  <c r="F268" i="12"/>
  <c r="F326" i="12"/>
  <c r="F281" i="12"/>
  <c r="M242" i="12"/>
  <c r="M244" i="12"/>
  <c r="F247" i="12"/>
  <c r="F255" i="12"/>
  <c r="F277" i="12"/>
  <c r="L562" i="12"/>
  <c r="L280" i="12"/>
  <c r="F327" i="12"/>
  <c r="F282" i="12"/>
  <c r="N287" i="12"/>
  <c r="N242" i="12"/>
  <c r="N244" i="12"/>
  <c r="F248" i="12"/>
  <c r="F256" i="12"/>
  <c r="F270" i="12"/>
  <c r="F323" i="12"/>
  <c r="F278" i="12"/>
  <c r="M562" i="12"/>
  <c r="M280" i="12"/>
  <c r="F328" i="12"/>
  <c r="F283" i="12"/>
  <c r="F245" i="12"/>
  <c r="F275" i="12"/>
  <c r="K562" i="12"/>
  <c r="K280" i="12"/>
  <c r="G287" i="12"/>
  <c r="G244" i="12"/>
  <c r="G242" i="12"/>
  <c r="F249" i="12"/>
  <c r="F271" i="12"/>
  <c r="N564" i="12"/>
  <c r="N280" i="12"/>
  <c r="F329" i="12"/>
  <c r="F284" i="12"/>
  <c r="F259" i="12"/>
  <c r="G564" i="12"/>
  <c r="G280" i="12"/>
  <c r="I242" i="12"/>
  <c r="I244" i="12"/>
  <c r="F251" i="12"/>
  <c r="F260" i="12"/>
  <c r="F273" i="12"/>
  <c r="H562" i="12"/>
  <c r="H280" i="12"/>
  <c r="F331" i="12"/>
  <c r="F286" i="12"/>
  <c r="F253" i="12"/>
  <c r="J564" i="12"/>
  <c r="J280" i="12"/>
  <c r="F321" i="12"/>
  <c r="F276" i="12"/>
  <c r="O287" i="12"/>
  <c r="O242" i="12"/>
  <c r="O244" i="12"/>
  <c r="F258" i="12"/>
  <c r="F279" i="12"/>
  <c r="H244" i="12"/>
  <c r="H242" i="12"/>
  <c r="F250" i="12"/>
  <c r="F272" i="12"/>
  <c r="O564" i="12"/>
  <c r="O280" i="12"/>
  <c r="F285" i="12"/>
  <c r="J242" i="12"/>
  <c r="J244" i="12"/>
  <c r="F252" i="12"/>
  <c r="F261" i="12"/>
  <c r="F274" i="12"/>
  <c r="I564" i="12"/>
  <c r="I280" i="12"/>
  <c r="G89" i="15"/>
  <c r="E13" i="3"/>
  <c r="H561" i="12"/>
  <c r="H287" i="12"/>
  <c r="P561" i="12"/>
  <c r="P287" i="12"/>
  <c r="Q561" i="12"/>
  <c r="Q287" i="12"/>
  <c r="F295" i="12"/>
  <c r="F317" i="12"/>
  <c r="F297" i="12"/>
  <c r="F315" i="12"/>
  <c r="F291" i="12"/>
  <c r="F319" i="12"/>
  <c r="F301" i="12"/>
  <c r="F304" i="12"/>
  <c r="F300" i="12"/>
  <c r="F299" i="12"/>
  <c r="L12" i="5"/>
  <c r="L22" i="5"/>
  <c r="E20" i="3"/>
  <c r="M69" i="3"/>
  <c r="M41" i="3"/>
  <c r="N69" i="3"/>
  <c r="N41" i="3"/>
  <c r="P69" i="3"/>
  <c r="E6" i="15"/>
  <c r="N62" i="3"/>
  <c r="N78" i="11"/>
  <c r="O78" i="11"/>
  <c r="O62" i="3"/>
  <c r="Q78" i="11"/>
  <c r="Q62" i="3"/>
  <c r="P78" i="11"/>
  <c r="P62" i="3"/>
  <c r="L41" i="3"/>
  <c r="K22" i="5"/>
  <c r="K76" i="3"/>
  <c r="I76" i="3"/>
  <c r="M563" i="12"/>
  <c r="M287" i="12"/>
  <c r="K48" i="3"/>
  <c r="J22" i="5"/>
  <c r="J69" i="3"/>
  <c r="J41" i="3"/>
  <c r="H27" i="3"/>
  <c r="P27" i="3"/>
  <c r="F156" i="19"/>
  <c r="E6" i="19"/>
  <c r="E156" i="19" s="1"/>
  <c r="M33" i="11"/>
  <c r="I22" i="5"/>
  <c r="I15" i="5"/>
  <c r="K561" i="12"/>
  <c r="K287" i="12"/>
  <c r="O90" i="15"/>
  <c r="P90" i="15"/>
  <c r="F27" i="3"/>
  <c r="N27" i="3"/>
  <c r="J561" i="12"/>
  <c r="J287" i="12"/>
  <c r="H15" i="5"/>
  <c r="H22" i="5"/>
  <c r="H60" i="11"/>
  <c r="P60" i="11"/>
  <c r="E67" i="11"/>
  <c r="J27" i="3"/>
  <c r="I60" i="11"/>
  <c r="I27" i="3"/>
  <c r="E22" i="5"/>
  <c r="F21" i="5"/>
  <c r="F22" i="5"/>
  <c r="G12" i="5"/>
  <c r="G22" i="5"/>
  <c r="E15" i="5"/>
  <c r="M27" i="3"/>
  <c r="N34" i="3"/>
  <c r="K27" i="3"/>
  <c r="L27" i="3"/>
  <c r="P81" i="19"/>
  <c r="J33" i="11"/>
  <c r="G27" i="3"/>
  <c r="O27" i="3"/>
  <c r="H90" i="15"/>
  <c r="E97" i="3"/>
  <c r="H69" i="3"/>
  <c r="E118" i="19"/>
  <c r="E118" i="11"/>
  <c r="G21" i="5"/>
  <c r="I561" i="12"/>
  <c r="I287" i="12"/>
  <c r="Q57" i="13"/>
  <c r="F293" i="12"/>
  <c r="F314" i="12"/>
  <c r="F166" i="12"/>
  <c r="F307" i="12"/>
  <c r="G90" i="15"/>
  <c r="E71" i="3"/>
  <c r="L69" i="3"/>
  <c r="E72" i="3"/>
  <c r="G42" i="11"/>
  <c r="O42" i="11"/>
  <c r="M42" i="11"/>
  <c r="K42" i="11"/>
  <c r="E88" i="11"/>
  <c r="O51" i="11"/>
  <c r="G51" i="11"/>
  <c r="E29" i="3"/>
  <c r="N42" i="11"/>
  <c r="N60" i="11"/>
  <c r="M114" i="11"/>
  <c r="M51" i="11"/>
  <c r="M60" i="11"/>
  <c r="L33" i="11"/>
  <c r="J42" i="11"/>
  <c r="N51" i="11"/>
  <c r="N33" i="11"/>
  <c r="E24" i="11"/>
  <c r="L42" i="11"/>
  <c r="O89" i="15"/>
  <c r="E36" i="11"/>
  <c r="E32" i="3"/>
  <c r="J89" i="15"/>
  <c r="K89" i="15"/>
  <c r="K90" i="15"/>
  <c r="I90" i="15"/>
  <c r="J90" i="15"/>
  <c r="E88" i="19"/>
  <c r="E81" i="3"/>
  <c r="E99" i="11"/>
  <c r="E33" i="3"/>
  <c r="F34" i="3"/>
  <c r="E46" i="3"/>
  <c r="F69" i="3"/>
  <c r="E41" i="11"/>
  <c r="E38" i="11"/>
  <c r="E35" i="11"/>
  <c r="E92" i="11"/>
  <c r="E55" i="11"/>
  <c r="F87" i="11"/>
  <c r="F42" i="11"/>
  <c r="F60" i="11"/>
  <c r="F51" i="11"/>
  <c r="E111" i="11"/>
  <c r="L89" i="15"/>
  <c r="M89" i="15"/>
  <c r="F89" i="15"/>
  <c r="N89" i="15"/>
  <c r="H89" i="15"/>
  <c r="E74" i="15"/>
  <c r="P89" i="15"/>
  <c r="M90" i="15"/>
  <c r="L90" i="15"/>
  <c r="I89" i="15"/>
  <c r="F90" i="15"/>
  <c r="N90" i="15"/>
  <c r="E104" i="3"/>
  <c r="F48" i="3"/>
  <c r="N48" i="3"/>
  <c r="G48" i="3"/>
  <c r="O48" i="3"/>
  <c r="E54" i="3"/>
  <c r="M48" i="3"/>
  <c r="E90" i="3"/>
  <c r="K34" i="3"/>
  <c r="J34" i="3"/>
  <c r="E31" i="3"/>
  <c r="E83" i="3"/>
  <c r="E55" i="3"/>
  <c r="H41" i="3"/>
  <c r="P41" i="3"/>
  <c r="F41" i="3"/>
  <c r="E43" i="3"/>
  <c r="G76" i="3"/>
  <c r="E40" i="3"/>
  <c r="H48" i="3"/>
  <c r="P48" i="3"/>
  <c r="L76" i="3"/>
  <c r="L34" i="3"/>
  <c r="I48" i="3"/>
  <c r="M76" i="3"/>
  <c r="E44" i="3"/>
  <c r="M34" i="3"/>
  <c r="K41" i="3"/>
  <c r="J48" i="3"/>
  <c r="G69" i="3"/>
  <c r="O69" i="3"/>
  <c r="F76" i="3"/>
  <c r="N76" i="3"/>
  <c r="I34" i="3"/>
  <c r="G41" i="3"/>
  <c r="O41" i="3"/>
  <c r="K69" i="3"/>
  <c r="J76" i="3"/>
  <c r="E39" i="3"/>
  <c r="O76" i="3"/>
  <c r="G34" i="3"/>
  <c r="O34" i="3"/>
  <c r="L48" i="3"/>
  <c r="H76" i="3"/>
  <c r="P76" i="3"/>
  <c r="H34" i="3"/>
  <c r="P34" i="3"/>
  <c r="F111" i="19"/>
  <c r="N111" i="19"/>
  <c r="I126" i="19"/>
  <c r="E82" i="19"/>
  <c r="K81" i="19"/>
  <c r="E91" i="19"/>
  <c r="E90" i="19"/>
  <c r="E84" i="19"/>
  <c r="E92" i="19"/>
  <c r="E94" i="19"/>
  <c r="G81" i="19"/>
  <c r="O81" i="19"/>
  <c r="E95" i="19"/>
  <c r="AM6" i="16"/>
  <c r="I114" i="11"/>
  <c r="I96" i="11"/>
  <c r="J87" i="11"/>
  <c r="K51" i="11"/>
  <c r="G87" i="11"/>
  <c r="O87" i="11"/>
  <c r="K60" i="11"/>
  <c r="G96" i="11"/>
  <c r="O96" i="11"/>
  <c r="K114" i="11"/>
  <c r="L51" i="11"/>
  <c r="H87" i="11"/>
  <c r="L60" i="11"/>
  <c r="H96" i="11"/>
  <c r="L114" i="11"/>
  <c r="H51" i="11"/>
  <c r="J60" i="11"/>
  <c r="L87" i="11"/>
  <c r="L96" i="11"/>
  <c r="H114" i="11"/>
  <c r="I87" i="11"/>
  <c r="J96" i="11"/>
  <c r="K87" i="11"/>
  <c r="G60" i="11"/>
  <c r="O60" i="11"/>
  <c r="K96" i="11"/>
  <c r="G114" i="11"/>
  <c r="O114" i="11"/>
  <c r="I51" i="11"/>
  <c r="M87" i="11"/>
  <c r="I42" i="11"/>
  <c r="E46" i="11"/>
  <c r="E68" i="11"/>
  <c r="M96" i="11"/>
  <c r="E100" i="11"/>
  <c r="E122" i="11"/>
  <c r="J51" i="11"/>
  <c r="N87" i="11"/>
  <c r="F96" i="11"/>
  <c r="N96" i="11"/>
  <c r="J114" i="11"/>
  <c r="E115" i="11"/>
  <c r="F33" i="11"/>
  <c r="G33" i="11"/>
  <c r="O33" i="11"/>
  <c r="K33" i="11"/>
  <c r="H42" i="11"/>
  <c r="H33" i="11"/>
  <c r="P33" i="11"/>
  <c r="E40" i="11"/>
  <c r="I33" i="11"/>
  <c r="F105" i="11"/>
  <c r="N105" i="11"/>
  <c r="E123" i="11"/>
  <c r="E132" i="11"/>
  <c r="E43" i="11"/>
  <c r="E141" i="11"/>
  <c r="E60" i="11" s="1"/>
  <c r="E62" i="11"/>
  <c r="E102" i="11"/>
  <c r="E103" i="11"/>
  <c r="E12" i="5"/>
  <c r="M12" i="5"/>
  <c r="F15" i="5"/>
  <c r="L21" i="5"/>
  <c r="F12" i="5"/>
  <c r="N12" i="5"/>
  <c r="G15" i="5"/>
  <c r="E21" i="5"/>
  <c r="M21" i="5"/>
  <c r="H12" i="5"/>
  <c r="I12" i="5"/>
  <c r="H21" i="5"/>
  <c r="J12" i="5"/>
  <c r="I21" i="5"/>
  <c r="J21" i="5"/>
  <c r="K21" i="5"/>
  <c r="L150" i="12"/>
  <c r="H126" i="19"/>
  <c r="P126" i="19"/>
  <c r="G111" i="19"/>
  <c r="O111" i="19"/>
  <c r="E110" i="19"/>
  <c r="M96" i="19"/>
  <c r="E100" i="19"/>
  <c r="E123" i="19"/>
  <c r="L126" i="19"/>
  <c r="K111" i="19"/>
  <c r="L111" i="19"/>
  <c r="E114" i="19"/>
  <c r="E122" i="19"/>
  <c r="E53" i="11"/>
  <c r="E98" i="11"/>
  <c r="P51" i="11"/>
  <c r="E48" i="11"/>
  <c r="P87" i="11"/>
  <c r="P96" i="11"/>
  <c r="P42" i="11"/>
  <c r="E104" i="11"/>
  <c r="E47" i="11"/>
  <c r="E49" i="11"/>
  <c r="E66" i="11"/>
  <c r="E58" i="11"/>
  <c r="E57" i="11"/>
  <c r="E65" i="11"/>
  <c r="P114" i="11"/>
  <c r="E121" i="11"/>
  <c r="L81" i="19"/>
  <c r="J96" i="19"/>
  <c r="Q111" i="19"/>
  <c r="E119" i="19"/>
  <c r="M81" i="19"/>
  <c r="K126" i="19"/>
  <c r="Q126" i="19"/>
  <c r="E97" i="19"/>
  <c r="F81" i="19"/>
  <c r="N81" i="19"/>
  <c r="H81" i="19"/>
  <c r="I81" i="19"/>
  <c r="M126" i="19"/>
  <c r="J81" i="19"/>
  <c r="E69" i="11"/>
  <c r="AM26" i="16"/>
  <c r="AM21" i="16"/>
  <c r="AM16" i="16"/>
  <c r="AM11" i="16"/>
  <c r="G188" i="12"/>
  <c r="O188" i="12"/>
  <c r="G6" i="12"/>
  <c r="G560" i="12" s="1"/>
  <c r="O6" i="12"/>
  <c r="G562" i="12"/>
  <c r="Q6" i="12"/>
  <c r="Q560" i="12" s="1"/>
  <c r="O563" i="12"/>
  <c r="I6" i="12"/>
  <c r="I560" i="12" s="1"/>
  <c r="F324" i="12"/>
  <c r="P6" i="12"/>
  <c r="P560" i="12" s="1"/>
  <c r="I563" i="12"/>
  <c r="P563" i="12"/>
  <c r="Q563" i="12"/>
  <c r="L561" i="12"/>
  <c r="L564" i="12"/>
  <c r="L6" i="12"/>
  <c r="L560" i="12" s="1"/>
  <c r="F185" i="12"/>
  <c r="L188" i="12"/>
  <c r="F190" i="12"/>
  <c r="O562" i="12"/>
  <c r="F322" i="12"/>
  <c r="F180" i="12"/>
  <c r="E125" i="19"/>
  <c r="P111" i="19"/>
  <c r="Q96" i="19"/>
  <c r="J111" i="19"/>
  <c r="E112" i="19"/>
  <c r="E120" i="19"/>
  <c r="E117" i="19"/>
  <c r="I111" i="19"/>
  <c r="N126" i="19"/>
  <c r="E66" i="19"/>
  <c r="Q81" i="19"/>
  <c r="E104" i="19"/>
  <c r="G126" i="19"/>
  <c r="O126" i="19"/>
  <c r="L96" i="19"/>
  <c r="P12" i="5"/>
  <c r="E95" i="11"/>
  <c r="Q89" i="15"/>
  <c r="Q90" i="15"/>
  <c r="E23" i="15"/>
  <c r="Y22" i="15" s="1"/>
  <c r="E49" i="3"/>
  <c r="E38" i="3"/>
  <c r="E30" i="3"/>
  <c r="E28" i="3"/>
  <c r="Q27" i="3"/>
  <c r="Q34" i="3"/>
  <c r="E82" i="3"/>
  <c r="E47" i="3"/>
  <c r="E75" i="3"/>
  <c r="E74" i="3"/>
  <c r="E53" i="3"/>
  <c r="E45" i="3"/>
  <c r="E52" i="3"/>
  <c r="E73" i="3"/>
  <c r="E80" i="3"/>
  <c r="E37" i="3"/>
  <c r="E79" i="3"/>
  <c r="E51" i="3"/>
  <c r="E36" i="3"/>
  <c r="E50" i="3"/>
  <c r="E78" i="3"/>
  <c r="Q76" i="3"/>
  <c r="E35" i="3"/>
  <c r="Q41" i="3"/>
  <c r="E6" i="3"/>
  <c r="E42" i="3"/>
  <c r="Q48" i="3"/>
  <c r="Q69" i="3"/>
  <c r="E70" i="3"/>
  <c r="E77" i="3"/>
  <c r="E39" i="11"/>
  <c r="E37" i="11"/>
  <c r="E113" i="11"/>
  <c r="Q105" i="11"/>
  <c r="Q33" i="11"/>
  <c r="E34" i="11"/>
  <c r="Q51" i="11"/>
  <c r="E50" i="11"/>
  <c r="E59" i="11"/>
  <c r="E94" i="11"/>
  <c r="E120" i="11"/>
  <c r="E93" i="11"/>
  <c r="E101" i="11"/>
  <c r="E56" i="11"/>
  <c r="E119" i="11"/>
  <c r="E91" i="11"/>
  <c r="E64" i="11"/>
  <c r="E45" i="11"/>
  <c r="E90" i="11"/>
  <c r="E54" i="11"/>
  <c r="E63" i="11"/>
  <c r="E117" i="11"/>
  <c r="E44" i="11"/>
  <c r="Q60" i="11"/>
  <c r="E89" i="11"/>
  <c r="Q96" i="11"/>
  <c r="E116" i="11"/>
  <c r="E6" i="11"/>
  <c r="E52" i="11"/>
  <c r="Q42" i="11"/>
  <c r="Q114" i="11"/>
  <c r="E61" i="11"/>
  <c r="Q87" i="11"/>
  <c r="E97" i="11"/>
  <c r="E124" i="19"/>
  <c r="E102" i="19"/>
  <c r="E115" i="19"/>
  <c r="E51" i="19"/>
  <c r="E113" i="19"/>
  <c r="E109" i="19"/>
  <c r="E116" i="19"/>
  <c r="E101" i="19"/>
  <c r="E36" i="19"/>
  <c r="E93" i="19"/>
  <c r="E106" i="19"/>
  <c r="E105" i="19"/>
  <c r="E89" i="19"/>
  <c r="E103" i="19"/>
  <c r="E133" i="19"/>
  <c r="E132" i="19"/>
  <c r="E87" i="19"/>
  <c r="E131" i="19"/>
  <c r="E86" i="19"/>
  <c r="E85" i="19"/>
  <c r="E129" i="19"/>
  <c r="E83" i="19"/>
  <c r="E128" i="19"/>
  <c r="E106" i="11"/>
  <c r="E112" i="11"/>
  <c r="E107" i="11"/>
  <c r="E110" i="11"/>
  <c r="E109" i="11"/>
  <c r="E108" i="11"/>
  <c r="E150" i="11"/>
  <c r="H111" i="19"/>
  <c r="F96" i="19"/>
  <c r="N96" i="19"/>
  <c r="E98" i="19"/>
  <c r="M111" i="19"/>
  <c r="E121" i="19"/>
  <c r="G96" i="19"/>
  <c r="O96" i="19"/>
  <c r="E107" i="19"/>
  <c r="E108" i="19"/>
  <c r="J126" i="19"/>
  <c r="H96" i="19"/>
  <c r="P96" i="19"/>
  <c r="E99" i="19"/>
  <c r="K96" i="19"/>
  <c r="F126" i="19"/>
  <c r="I96" i="19"/>
  <c r="M188" i="12"/>
  <c r="Q562" i="12"/>
  <c r="F160" i="12"/>
  <c r="F169" i="12"/>
  <c r="I188" i="12"/>
  <c r="Q188" i="12"/>
  <c r="G150" i="12"/>
  <c r="F320" i="12"/>
  <c r="G563" i="12"/>
  <c r="O150" i="12"/>
  <c r="I562" i="12"/>
  <c r="H563" i="12"/>
  <c r="K564" i="12"/>
  <c r="J562" i="12"/>
  <c r="F294" i="12"/>
  <c r="F178" i="12"/>
  <c r="F191" i="12"/>
  <c r="L563" i="12"/>
  <c r="F183" i="12"/>
  <c r="K563" i="12"/>
  <c r="H6" i="12"/>
  <c r="H560" i="12" s="1"/>
  <c r="N188" i="12"/>
  <c r="N562" i="12"/>
  <c r="N563" i="12"/>
  <c r="N150" i="12"/>
  <c r="F292" i="12"/>
  <c r="M561" i="12"/>
  <c r="J6" i="12"/>
  <c r="J560" i="12" s="1"/>
  <c r="R562" i="12"/>
  <c r="G152" i="12"/>
  <c r="N561" i="12"/>
  <c r="M564" i="12"/>
  <c r="K6" i="12"/>
  <c r="K560" i="12" s="1"/>
  <c r="H150" i="12"/>
  <c r="P150" i="12"/>
  <c r="J152" i="12"/>
  <c r="F306" i="12"/>
  <c r="F318" i="12"/>
  <c r="G561" i="12"/>
  <c r="O561" i="12"/>
  <c r="I104" i="12"/>
  <c r="Q150" i="12"/>
  <c r="F181" i="12"/>
  <c r="F194" i="12"/>
  <c r="K152" i="12"/>
  <c r="J563" i="12"/>
  <c r="M152" i="12"/>
  <c r="M150" i="12"/>
  <c r="F330" i="12"/>
  <c r="M104" i="12"/>
  <c r="P188" i="12"/>
  <c r="M6" i="12"/>
  <c r="J150" i="12"/>
  <c r="N152" i="12"/>
  <c r="H188" i="12"/>
  <c r="H564" i="12"/>
  <c r="P564" i="12"/>
  <c r="N6" i="12"/>
  <c r="F170" i="12"/>
  <c r="J188" i="12"/>
  <c r="K150" i="12"/>
  <c r="O152" i="12"/>
  <c r="L104" i="12"/>
  <c r="F184" i="12"/>
  <c r="K104" i="12"/>
  <c r="F189" i="12"/>
  <c r="F296" i="12"/>
  <c r="F193" i="12"/>
  <c r="F192" i="12"/>
  <c r="R564" i="12"/>
  <c r="R6" i="12"/>
  <c r="R188" i="12"/>
  <c r="F44" i="12"/>
  <c r="F176" i="12"/>
  <c r="F159" i="12"/>
  <c r="F187" i="12"/>
  <c r="F186" i="12"/>
  <c r="F182" i="12"/>
  <c r="F316" i="12"/>
  <c r="F179" i="12"/>
  <c r="F177" i="12"/>
  <c r="F305" i="12"/>
  <c r="F168" i="12"/>
  <c r="F167" i="12"/>
  <c r="F303" i="12"/>
  <c r="F164" i="12"/>
  <c r="F163" i="12"/>
  <c r="F162" i="12"/>
  <c r="F298" i="12"/>
  <c r="F161" i="12"/>
  <c r="F158" i="12"/>
  <c r="F157" i="12"/>
  <c r="F156" i="12"/>
  <c r="F155" i="12"/>
  <c r="R561" i="12"/>
  <c r="F8" i="12"/>
  <c r="AB244" i="12" s="1"/>
  <c r="F154" i="12"/>
  <c r="R150" i="12"/>
  <c r="R563" i="12"/>
  <c r="F153" i="12"/>
  <c r="F290" i="12"/>
  <c r="F142" i="12"/>
  <c r="F106" i="12"/>
  <c r="R152" i="12"/>
  <c r="N104" i="12"/>
  <c r="G104" i="12"/>
  <c r="O104" i="12"/>
  <c r="H152" i="12"/>
  <c r="P152" i="12"/>
  <c r="H104" i="12"/>
  <c r="P104" i="12"/>
  <c r="I152" i="12"/>
  <c r="Q152" i="12"/>
  <c r="K188" i="12"/>
  <c r="Q104" i="12"/>
  <c r="J104" i="12"/>
  <c r="I150" i="12"/>
  <c r="L152" i="12"/>
  <c r="R104" i="12"/>
  <c r="I129" i="13"/>
  <c r="J72" i="13"/>
  <c r="J130" i="13" s="1"/>
  <c r="G57" i="13"/>
  <c r="K57" i="13"/>
  <c r="H57" i="13"/>
  <c r="H129" i="13"/>
  <c r="P72" i="13"/>
  <c r="P130" i="13" s="1"/>
  <c r="L72" i="13"/>
  <c r="L130" i="13" s="1"/>
  <c r="Q72" i="13"/>
  <c r="Q130" i="13" s="1"/>
  <c r="I57" i="13"/>
  <c r="M129" i="13"/>
  <c r="I72" i="13"/>
  <c r="I130" i="13" s="1"/>
  <c r="J129" i="13"/>
  <c r="F128" i="13"/>
  <c r="N128" i="13"/>
  <c r="M128" i="13"/>
  <c r="K72" i="13"/>
  <c r="K130" i="13" s="1"/>
  <c r="E67" i="13"/>
  <c r="F57" i="13"/>
  <c r="N57" i="13"/>
  <c r="O129" i="13"/>
  <c r="G72" i="13"/>
  <c r="G130" i="13" s="1"/>
  <c r="O72" i="13"/>
  <c r="O130" i="13" s="1"/>
  <c r="G128" i="13"/>
  <c r="O128" i="13"/>
  <c r="O57" i="13"/>
  <c r="E21" i="13"/>
  <c r="P57" i="13"/>
  <c r="H128" i="13"/>
  <c r="Q128" i="13"/>
  <c r="K129" i="13"/>
  <c r="H72" i="13"/>
  <c r="H130" i="13" s="1"/>
  <c r="Q129" i="13"/>
  <c r="I128" i="13"/>
  <c r="G129" i="13"/>
  <c r="E43" i="13"/>
  <c r="J57" i="13"/>
  <c r="E61" i="13"/>
  <c r="E66" i="13"/>
  <c r="E68" i="13"/>
  <c r="E60" i="13"/>
  <c r="E65" i="13"/>
  <c r="L57" i="13"/>
  <c r="M72" i="13"/>
  <c r="M130" i="13" s="1"/>
  <c r="F129" i="13"/>
  <c r="N129" i="13"/>
  <c r="E70" i="13"/>
  <c r="M57" i="13"/>
  <c r="F72" i="13"/>
  <c r="N72" i="13"/>
  <c r="N130" i="13" s="1"/>
  <c r="E73" i="13"/>
  <c r="L129" i="13"/>
  <c r="E62" i="13"/>
  <c r="E64" i="13"/>
  <c r="E69" i="13"/>
  <c r="E58" i="13"/>
  <c r="E59" i="13"/>
  <c r="P129" i="13"/>
  <c r="P128" i="13"/>
  <c r="E6" i="13"/>
  <c r="D6" i="5"/>
  <c r="O12" i="5"/>
  <c r="D18" i="5"/>
  <c r="E16" i="5" l="1"/>
  <c r="E20" i="5"/>
  <c r="D30" i="5"/>
  <c r="D20" i="5" s="1"/>
  <c r="E19" i="5"/>
  <c r="E17" i="5"/>
  <c r="E23" i="5"/>
  <c r="F242" i="12"/>
  <c r="F244" i="12"/>
  <c r="F564" i="12"/>
  <c r="F280" i="12"/>
  <c r="E132" i="13"/>
  <c r="E90" i="15"/>
  <c r="Y23" i="15"/>
  <c r="Y25" i="15" s="1"/>
  <c r="M62" i="3"/>
  <c r="E62" i="3" s="1"/>
  <c r="E64" i="3"/>
  <c r="E86" i="11"/>
  <c r="M78" i="11"/>
  <c r="E78" i="11" s="1"/>
  <c r="D15" i="5"/>
  <c r="D22" i="5"/>
  <c r="F130" i="13"/>
  <c r="E72" i="13"/>
  <c r="E130" i="13" s="1"/>
  <c r="E89" i="15"/>
  <c r="E27" i="3"/>
  <c r="E33" i="11"/>
  <c r="E105" i="11"/>
  <c r="F563" i="12"/>
  <c r="F287" i="12"/>
  <c r="E81" i="19"/>
  <c r="O560" i="12"/>
  <c r="D21" i="5"/>
  <c r="D12" i="5"/>
  <c r="E76" i="3"/>
  <c r="E48" i="3"/>
  <c r="E69" i="3"/>
  <c r="E41" i="3"/>
  <c r="E34" i="3"/>
  <c r="E51" i="11"/>
  <c r="E114" i="11"/>
  <c r="E42" i="11"/>
  <c r="E96" i="11"/>
  <c r="E87" i="11"/>
  <c r="E111" i="19"/>
  <c r="E126" i="19"/>
  <c r="E96" i="19"/>
  <c r="M560" i="12"/>
  <c r="N560" i="12"/>
  <c r="R560" i="12"/>
  <c r="F562" i="12"/>
  <c r="F188" i="12"/>
  <c r="F152" i="12"/>
  <c r="F6" i="12"/>
  <c r="F561" i="12"/>
  <c r="F150" i="12"/>
  <c r="F104" i="12"/>
  <c r="E129" i="13"/>
  <c r="E128" i="13"/>
  <c r="E57" i="13"/>
  <c r="D19" i="5" l="1"/>
  <c r="D16" i="5"/>
  <c r="D23" i="5"/>
  <c r="D17" i="5"/>
  <c r="F560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CESAR ENRIQUE MUÑANTE SAAVEDRA</author>
  </authors>
  <commentList>
    <comment ref="F59" authorId="0" shapeId="0" xr:uid="{C2962727-5D49-497B-925C-EA2615131C05}">
      <text>
        <r>
          <rPr>
            <b/>
            <sz val="9"/>
            <color indexed="81"/>
            <rFont val="Tahoma"/>
            <family val="2"/>
          </rPr>
          <t>no es la suma de los meses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1" authorId="0" shapeId="0" xr:uid="{82DFA3AA-FBE2-4CEE-9DFA-5041D499DC2A}">
      <text>
        <r>
          <rPr>
            <b/>
            <sz val="9"/>
            <color indexed="81"/>
            <rFont val="Tahoma"/>
            <family val="2"/>
          </rPr>
          <t>no es la suma de los meses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CESAR ENRIQUE MUÑANTE SAAVEDRA</author>
  </authors>
  <commentList>
    <comment ref="D1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actualizar promedios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CESAR ENRIQUE MUÑANTE SAAVEDRA</author>
  </authors>
  <commentList>
    <comment ref="D1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actualizar promedios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CESAR ENRIQUE MUÑANTE SAAVEDRA</author>
  </authors>
  <commentList>
    <comment ref="J22" authorId="0" shapeId="0" xr:uid="{CDFD5BCE-F11F-4322-85DB-6DE04CA03217}">
      <text>
        <r>
          <rPr>
            <b/>
            <sz val="9"/>
            <color indexed="81"/>
            <rFont val="Tahoma"/>
            <family val="2"/>
          </rPr>
          <t>CARDIOVASCULAR</t>
        </r>
      </text>
    </comment>
    <comment ref="K22" authorId="0" shapeId="0" xr:uid="{03A9F2D9-52E7-4B84-98B1-54B4E92C98C0}">
      <text>
        <r>
          <rPr>
            <b/>
            <sz val="9"/>
            <color indexed="81"/>
            <rFont val="Tahoma"/>
            <family val="2"/>
          </rPr>
          <t>CARDIOVASCULAR</t>
        </r>
      </text>
    </comment>
    <comment ref="J56" authorId="0" shapeId="0" xr:uid="{16D54719-B895-4AC2-B7DB-51AD985A2FE7}">
      <text>
        <r>
          <rPr>
            <b/>
            <sz val="9"/>
            <color indexed="81"/>
            <rFont val="Tahoma"/>
            <family val="2"/>
          </rPr>
          <t>CARDIOVASCULAR</t>
        </r>
      </text>
    </comment>
    <comment ref="K56" authorId="0" shapeId="0" xr:uid="{8EBF113C-F24B-4252-ABEF-CF2C68FEAA30}">
      <text>
        <r>
          <rPr>
            <b/>
            <sz val="9"/>
            <color indexed="81"/>
            <rFont val="Tahoma"/>
            <family val="2"/>
          </rPr>
          <t>CARDIOVASCULAR</t>
        </r>
      </text>
    </comment>
  </commentList>
</comments>
</file>

<file path=xl/sharedStrings.xml><?xml version="1.0" encoding="utf-8"?>
<sst xmlns="http://schemas.openxmlformats.org/spreadsheetml/2006/main" count="1767" uniqueCount="293">
  <si>
    <t>pediatria</t>
  </si>
  <si>
    <t>Indicadores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</si>
  <si>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</si>
  <si>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</si>
  <si>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</si>
  <si>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</si>
  <si>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</si>
  <si>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</si>
  <si>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</si>
  <si>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</si>
  <si>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</si>
  <si>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</si>
  <si>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</si>
  <si>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</si>
  <si>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medicina_A_cext</t>
  </si>
  <si>
    <t>medicina_B_cext</t>
  </si>
  <si>
    <t>Número de atenciones médicas</t>
  </si>
  <si>
    <t>medicina_C_cext</t>
  </si>
  <si>
    <t>medicina_D_cext</t>
  </si>
  <si>
    <t>neumologia_cext</t>
  </si>
  <si>
    <t>Promedio diario de total de atenciones</t>
  </si>
  <si>
    <t>cardiologia_cext</t>
  </si>
  <si>
    <t>Promedio diario de atenciones médicas</t>
  </si>
  <si>
    <t>neuropediatria_cext</t>
  </si>
  <si>
    <t>Porcentaje de Atenciones Médicas con SIS</t>
  </si>
  <si>
    <t>gastroenterologia_cext</t>
  </si>
  <si>
    <t>Productividad Hora Médico</t>
  </si>
  <si>
    <t>endocrinologia</t>
  </si>
  <si>
    <t>endocrinologia_laboratorio</t>
  </si>
  <si>
    <t>Fuente: SisGalenPlus</t>
  </si>
  <si>
    <t>dermatologia_cext</t>
  </si>
  <si>
    <t>atenciones sis</t>
  </si>
  <si>
    <t>unidad_asma</t>
  </si>
  <si>
    <t>dias de atencion</t>
  </si>
  <si>
    <t>neonatologia_cext</t>
  </si>
  <si>
    <t>med_fisica</t>
  </si>
  <si>
    <t>med_fisica_fisioterapia</t>
  </si>
  <si>
    <t>hematologia_cext</t>
  </si>
  <si>
    <t>reumatologia</t>
  </si>
  <si>
    <t>med_adolescente</t>
  </si>
  <si>
    <t>Dpto_Medicina_cext</t>
  </si>
  <si>
    <t>Número de egresos</t>
  </si>
  <si>
    <t>Porcentaje de ocupación de camas</t>
  </si>
  <si>
    <t>Promedio de permanencia</t>
  </si>
  <si>
    <t>Tasa Bruta de Mortalidad</t>
  </si>
  <si>
    <t>Tasa Neta de Mortalidad</t>
  </si>
  <si>
    <t>Fuente: SisGalenPlus - Reporte de Censo Diario</t>
  </si>
  <si>
    <t>Porcentaje de Ocupación</t>
  </si>
  <si>
    <t>Intervalo de Sustitución</t>
  </si>
  <si>
    <t>Rendimiento de Cama</t>
  </si>
  <si>
    <t>Promedio de Estancia</t>
  </si>
  <si>
    <t>Número de Defunciones</t>
  </si>
  <si>
    <t>dias cama</t>
  </si>
  <si>
    <t>Número de atenciones</t>
  </si>
  <si>
    <t>Promedio diario de atenciones</t>
  </si>
  <si>
    <t xml:space="preserve">          TIPO I "Emergencia muy severa"</t>
  </si>
  <si>
    <t xml:space="preserve">          TIPO II "Urgencia mayor"</t>
  </si>
  <si>
    <t xml:space="preserve">          TIPO III "Urgencia menor"</t>
  </si>
  <si>
    <t xml:space="preserve">          TIPO IV "Patología aguda"</t>
  </si>
  <si>
    <t>Porcentaje de atenciones de emergencia</t>
  </si>
  <si>
    <t>Porcentaje de atenciones de urgencia</t>
  </si>
  <si>
    <t>Porcentaje de atenciones de Emergencia con SIS</t>
  </si>
  <si>
    <t>Intervalo de Sustitución de camas</t>
  </si>
  <si>
    <t>Porcentaje de pacientes con estancia igual o mayor a 12 horas</t>
  </si>
  <si>
    <t>Tasa de reingreso a emergencia &lt; 24 horas</t>
  </si>
  <si>
    <t>reingresos &lt; 24 horas</t>
  </si>
  <si>
    <t>pacientes con estancia igual o mayor a 12 horas</t>
  </si>
  <si>
    <t>paciente dia</t>
  </si>
  <si>
    <t>Número de Procedimientos realizados</t>
  </si>
  <si>
    <t>Número de Sala de Operaciones utilizadas</t>
  </si>
  <si>
    <t>Porcentaje de Intervenciones Quirúrgicas con SIS</t>
  </si>
  <si>
    <t>Porcentaje de Intervenciones Quirúrgicas de emergencia</t>
  </si>
  <si>
    <t>Porcentaje de Intervenciones Quirúrgicas Suspendidas</t>
  </si>
  <si>
    <t>Rendimiento de sala de operaciones</t>
  </si>
  <si>
    <t>Fuente: Reporte Operatorio de Centro Quirúrgico - Registro Anestésico Intraoperatorio</t>
  </si>
  <si>
    <t>UCI Cardiovascular</t>
  </si>
  <si>
    <t>UCI Neonatologia</t>
  </si>
  <si>
    <t>UCI Neurocirugia</t>
  </si>
  <si>
    <t>UCI Quemados</t>
  </si>
  <si>
    <t>UCI Cardiologia</t>
  </si>
  <si>
    <t>Paciente Dia</t>
  </si>
  <si>
    <t>Dias Cama</t>
  </si>
  <si>
    <t>Dias Estancia</t>
  </si>
  <si>
    <t>Defunciones &gt; 48 horas</t>
  </si>
  <si>
    <t>Egresos con SIS</t>
  </si>
  <si>
    <t>Promedio Diario de Pacientes Hospitalizados</t>
  </si>
  <si>
    <t>Porcentaje de Egresos con SIS</t>
  </si>
  <si>
    <t>Trasplante de progenitores hematopoyeticos</t>
  </si>
  <si>
    <t>Hematologia</t>
  </si>
  <si>
    <t>Cardiovascular</t>
  </si>
  <si>
    <t>Cirugia pediatrica</t>
  </si>
  <si>
    <t>Neurocirugia</t>
  </si>
  <si>
    <t>Especialidades quirurgicas</t>
  </si>
  <si>
    <t>Quemados</t>
  </si>
  <si>
    <t>Dias</t>
  </si>
  <si>
    <t>atenciones medicas sis</t>
  </si>
  <si>
    <t>atenciones no medicas sis</t>
  </si>
  <si>
    <t>consultas medicas</t>
  </si>
  <si>
    <t xml:space="preserve">Razón atenciones en emergencia / atenciones médicas en c.externa </t>
  </si>
  <si>
    <t>Adolescente</t>
  </si>
  <si>
    <t>Anestesiología</t>
  </si>
  <si>
    <t>Cabeza y cuello</t>
  </si>
  <si>
    <t>Cardiología</t>
  </si>
  <si>
    <t>Cirugía plástica</t>
  </si>
  <si>
    <t>Dermatología</t>
  </si>
  <si>
    <t>Endocrinología</t>
  </si>
  <si>
    <t>Gastroenterología</t>
  </si>
  <si>
    <t>Genética</t>
  </si>
  <si>
    <t>Ginecología</t>
  </si>
  <si>
    <t>Hematología</t>
  </si>
  <si>
    <t>Infectología</t>
  </si>
  <si>
    <t>Medicina física</t>
  </si>
  <si>
    <t>Nefrología</t>
  </si>
  <si>
    <t>Neumología</t>
  </si>
  <si>
    <t>Neurocirugía</t>
  </si>
  <si>
    <t>Neurología</t>
  </si>
  <si>
    <t>Oftalmología</t>
  </si>
  <si>
    <t>Otorrinolaringología</t>
  </si>
  <si>
    <t>Pediatría general</t>
  </si>
  <si>
    <t>Psiquiatría</t>
  </si>
  <si>
    <t>Terapia del dolor</t>
  </si>
  <si>
    <t>Trasplante de progenitores hematopoyéticos</t>
  </si>
  <si>
    <t>Traumatología</t>
  </si>
  <si>
    <t>Urología</t>
  </si>
  <si>
    <t>Nutrición</t>
  </si>
  <si>
    <t>Odontología</t>
  </si>
  <si>
    <t>Psicología</t>
  </si>
  <si>
    <t>Rehabilitación Física</t>
  </si>
  <si>
    <t>Rehabilitación Ocupacional</t>
  </si>
  <si>
    <t>Número de atenciones NO médicas</t>
  </si>
  <si>
    <t>Porcentaje de Atenciones NO Médicas con SIS</t>
  </si>
  <si>
    <t>Total de Atenciones (Médicas y no médicas)</t>
  </si>
  <si>
    <t>Promedio diario de atenciones NO médicas</t>
  </si>
  <si>
    <t>Total de Horas Programadas (Médicas y no médicas)</t>
  </si>
  <si>
    <t>Total de Horas Medicas Programadas</t>
  </si>
  <si>
    <t>Total de Horas NO Medicas Programadas</t>
  </si>
  <si>
    <t>Productividad Hora NO Médico</t>
  </si>
  <si>
    <t>Cirugia plastica</t>
  </si>
  <si>
    <t>Ginecologia</t>
  </si>
  <si>
    <t>Odontologia</t>
  </si>
  <si>
    <t>Oftalmologia</t>
  </si>
  <si>
    <t>Otorrinolaringologia</t>
  </si>
  <si>
    <t>Traumatologia</t>
  </si>
  <si>
    <t>Urologia</t>
  </si>
  <si>
    <t>Anestesiologia</t>
  </si>
  <si>
    <t>Gastroenterologia</t>
  </si>
  <si>
    <t>Nefrologia</t>
  </si>
  <si>
    <t>Neumologia</t>
  </si>
  <si>
    <t>Cirugía pediátrica</t>
  </si>
  <si>
    <t>iqx con SIS</t>
  </si>
  <si>
    <t>Número de Intervenciones Quirúrgicas Suspendidas</t>
  </si>
  <si>
    <t>Número de Intervenciones Quirúrgicas Electivas</t>
  </si>
  <si>
    <t>Número de Intervenciones Quirúrgicas de Emergencia</t>
  </si>
  <si>
    <t>Número de Intervenciones Quirúrgicas realizadas</t>
  </si>
  <si>
    <t>Sala de Procedimiento Angiografia</t>
  </si>
  <si>
    <t>Unidad de Cuidados Intermedios Neonatal</t>
  </si>
  <si>
    <t>Número de Egresos</t>
  </si>
  <si>
    <t>Ecografia</t>
  </si>
  <si>
    <t>Rayos X</t>
  </si>
  <si>
    <t>Resonancia Magnética</t>
  </si>
  <si>
    <t>Tomografía Espiral Multicorte</t>
  </si>
  <si>
    <t>Número de Imágenes realizadas</t>
  </si>
  <si>
    <t>Número de Imágenes realizadas de Emergencia</t>
  </si>
  <si>
    <t>Número de Imágenes realizadas de Hospitalización</t>
  </si>
  <si>
    <t>Número de Imágenes realizadas de Consulta Externa</t>
  </si>
  <si>
    <t>Fuente: Sistema PAC-RIS</t>
  </si>
  <si>
    <t>Número de Camas disponibles</t>
  </si>
  <si>
    <t>Cirugía Pediátrica</t>
  </si>
  <si>
    <t>Cirugía Pediárica</t>
  </si>
  <si>
    <t>Terapia de Lenguaje</t>
  </si>
  <si>
    <t>fallecidos</t>
  </si>
  <si>
    <t>fallecidos &gt;48 horas</t>
  </si>
  <si>
    <t>Emergencia</t>
  </si>
  <si>
    <t>MINSA</t>
  </si>
  <si>
    <t>ESTANDAR</t>
  </si>
  <si>
    <t>&gt;= 6</t>
  </si>
  <si>
    <t>0.6  -  1</t>
  </si>
  <si>
    <t>85 - 90</t>
  </si>
  <si>
    <t>No menos de 40 egresos al año (3 mensual)</t>
  </si>
  <si>
    <t>3%  -  4%</t>
  </si>
  <si>
    <t>Terapia Ocupacional</t>
  </si>
  <si>
    <t>TOTAL
2013</t>
  </si>
  <si>
    <t>TOTAL
2014</t>
  </si>
  <si>
    <t>TOTAL
2015</t>
  </si>
  <si>
    <t>Terapia Física</t>
  </si>
  <si>
    <t>Total de Camas Hospitalarias</t>
  </si>
  <si>
    <t>Especialidades quirurgicas-Este (Pediatria)</t>
  </si>
  <si>
    <t>Especialidades quirurgicas-PEDIATRIA</t>
  </si>
  <si>
    <t>Pacientes con estancia &lt;= 24 horas</t>
  </si>
  <si>
    <t>Sala de Operaciones</t>
  </si>
  <si>
    <t>TOTAL
2017</t>
  </si>
  <si>
    <t>Número de Imágenes realizadas - Particular</t>
  </si>
  <si>
    <t>Patología Quirúrgica</t>
  </si>
  <si>
    <t>Citología</t>
  </si>
  <si>
    <t>Microscopía Electrónica</t>
  </si>
  <si>
    <t>Banco de Tumores</t>
  </si>
  <si>
    <t>Fuente: Anatomía Patológica</t>
  </si>
  <si>
    <t>Ingresos por Consultorios Externos</t>
  </si>
  <si>
    <t>Ingresos por Emergencia</t>
  </si>
  <si>
    <t>Número de Camas Operativas</t>
  </si>
  <si>
    <t>Intervalo de Sustitucion</t>
  </si>
  <si>
    <t>Porcentaje de Ocupacion de Camas</t>
  </si>
  <si>
    <t>Número de Egresos a nivel institucional</t>
  </si>
  <si>
    <t>Grado de Cumplimiento de las Cirugias Programadas</t>
  </si>
  <si>
    <t>Trasplante Prog. Hematop.</t>
  </si>
  <si>
    <t>Intermedios Neonatal</t>
  </si>
  <si>
    <t>Otras atenciones</t>
  </si>
  <si>
    <t>Consulta Intervencionista</t>
  </si>
  <si>
    <t>Consulta Trasplante Renal</t>
  </si>
  <si>
    <t>Consulta Banco de Sangre</t>
  </si>
  <si>
    <t>Consulta Patología Clínica</t>
  </si>
  <si>
    <t>Tópico de Enfermería</t>
  </si>
  <si>
    <t>Procedimientos</t>
  </si>
  <si>
    <t>Ecocardiograma</t>
  </si>
  <si>
    <t>Horas Programadas</t>
  </si>
  <si>
    <t>Cardiología (ecografia transtoraxica)</t>
  </si>
  <si>
    <t>Horas Efectivas Ejecutadas</t>
  </si>
  <si>
    <t>dias estancia</t>
  </si>
  <si>
    <t xml:space="preserve">          - Cardiologia</t>
  </si>
  <si>
    <t xml:space="preserve">          - Neurocirugia</t>
  </si>
  <si>
    <t>Procedimiento de cirugia pediatrica</t>
  </si>
  <si>
    <t>Procedimientos cardiologia</t>
  </si>
  <si>
    <t>Procedimientos de dermatologia</t>
  </si>
  <si>
    <t>Procedimientos de traumatologia</t>
  </si>
  <si>
    <t>Procedimientos electroencefalograma</t>
  </si>
  <si>
    <t>Procedimientos ginecologia</t>
  </si>
  <si>
    <t>Procedimientos neurofisiologia</t>
  </si>
  <si>
    <t>Procedmientos oftalmologia ce</t>
  </si>
  <si>
    <t>Procedimientos otorrinolaringia</t>
  </si>
  <si>
    <t>Procedimientos quemados</t>
  </si>
  <si>
    <t>TOTAL
2018</t>
  </si>
  <si>
    <t>Seguimiento de alto riesgo - neonatal</t>
  </si>
  <si>
    <t>Hematología - Clinica de dia</t>
  </si>
  <si>
    <t>Número de Pacientes Atendidos en Consulta Médica (al servicio)</t>
  </si>
  <si>
    <t>Número de Pacientes Atendidos en Consulta NO Médica (al servicio)</t>
  </si>
  <si>
    <t>Total de Pacientes Atendidos en Consulta Medica
(al establecimiento)</t>
  </si>
  <si>
    <t>Concentración de Atenciones Médicas (al servicio)</t>
  </si>
  <si>
    <t>Concentración de Atenciones Medicas (al establecimiento)</t>
  </si>
  <si>
    <t>Concentración de Atenciones NO Médicas (al servicio)</t>
  </si>
  <si>
    <t>Numero de Sala de Operaciones</t>
  </si>
  <si>
    <t>Cirugias de Dia</t>
  </si>
  <si>
    <t>Especialidades pediatricas</t>
  </si>
  <si>
    <t>Pacientes Nuevos en Atenciones No Medicas</t>
  </si>
  <si>
    <t>Atenciones Medicas con SIS</t>
  </si>
  <si>
    <t>Atenciones No Medicas con SIS</t>
  </si>
  <si>
    <t>Dias de Atencion Medica</t>
  </si>
  <si>
    <t>Dias de Atencion No Medica</t>
  </si>
  <si>
    <t>Numero de consultorios fisicos - atencion medica</t>
  </si>
  <si>
    <t>Numero de consultorios fisicos - atencion no medica</t>
  </si>
  <si>
    <t>Numero de consultorios funcionales - atencion medica</t>
  </si>
  <si>
    <t>Numero de consultorios funcionales - atencion no medica</t>
  </si>
  <si>
    <t>Intervenciones Qx con SIS</t>
  </si>
  <si>
    <t>Número de Procedimientos Suspendidas</t>
  </si>
  <si>
    <t>Número de Procedimientos de Emergencia</t>
  </si>
  <si>
    <t>Especialidades Qx</t>
  </si>
  <si>
    <t>-</t>
  </si>
  <si>
    <t>DIFERENCIAR CIRUGIAS DE PROCEDIMIENTOS</t>
  </si>
  <si>
    <t>Procedimientos neumología</t>
  </si>
  <si>
    <t>Pacientes Nuevos en Atenciones Medicas (al servicio)</t>
  </si>
  <si>
    <t>Trasplante</t>
  </si>
  <si>
    <t>Cirugía de Tórax</t>
  </si>
  <si>
    <t>.</t>
  </si>
  <si>
    <t>Dermatologia</t>
  </si>
  <si>
    <t>Número de Defunciones (Servicio donde falleció)</t>
  </si>
  <si>
    <t>egresos = atenciones = atendidos</t>
  </si>
  <si>
    <t>Número de Defunciones &gt; 48 horas (Servicio donde falleció)</t>
  </si>
  <si>
    <t>Número de Defunciones (Servicio de origen)</t>
  </si>
  <si>
    <t>Número de Defunciones &gt; 48 horas (Servicio de origen)</t>
  </si>
  <si>
    <t>Angiografia</t>
  </si>
  <si>
    <t>Trasplante Renal Donante</t>
  </si>
  <si>
    <t>Trasplante Hepatico Receptor</t>
  </si>
  <si>
    <t>Trasplante Hepatico Donante</t>
  </si>
  <si>
    <t>Procedimientos odontologia</t>
  </si>
  <si>
    <t>Total de Horas Efectivas (Médicas y no médicas)</t>
  </si>
  <si>
    <t>Total de Horas Medicas Efectivas</t>
  </si>
  <si>
    <t>Total de Horas NO Medicas Efectivas</t>
  </si>
  <si>
    <t>Rendimiento Hora Médico</t>
  </si>
  <si>
    <t>Rendimiento Hora NO Médico</t>
  </si>
  <si>
    <t>Tasa Bruta de Mortalidad (servicio donde fallecio)</t>
  </si>
  <si>
    <t>Tasa Neta de Mortalidad (servicio donde fallecio)</t>
  </si>
  <si>
    <t>Trasplante Renal Receptor</t>
  </si>
  <si>
    <t xml:space="preserve">          No urgencia No emergencia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</si>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</sst>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0.0"/>
    <numFmt numFmtId="165" formatCode="_([$€-2]* #,##0.00_);_([$€-2]* \(#,##0.00\);_([$€-2]* &quot;-&quot;??_)"/>
    <numFmt numFmtId="166" formatCode="_(* #,##0.00_);_(* \(#,##0.00\);_(* &quot;-&quot;??_);_(@_)"/>
    <numFmt numFmtId="167" formatCode="_-* #,##0.00_-;\-* #,##0.00_-;_-* \-??_-;_-@_-"/>
    <numFmt numFmtId="168" formatCode="_-* #,##0.00\ _S_/_-;\-* #,##0.00\ _S_/_-;_-* &quot;-&quot;??\ _S_/_-;_-@_-"/>
    <numFmt numFmtId="169" formatCode="#,##0.0"/>
    <numFmt numFmtId="170" formatCode="0.0%"/>
    <numFmt numFmtId="171" formatCode="[h]:mm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Arial"/>
      <family val="2"/>
    </font>
    <font>
      <sz val="9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6.6"/>
      <color theme="10"/>
      <name val="Calibri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2"/>
      <name val="Times New Roman"/>
      <family val="1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8" tint="0.7999816888943144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74">
    <border>
      <left/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4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/>
      <diagonal/>
    </border>
    <border>
      <left/>
      <right style="thin">
        <color theme="3" tint="0.399914548173467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88402966399123"/>
      </left>
      <right/>
      <top style="thin">
        <color theme="3" tint="0.39991454817346722"/>
      </top>
      <bottom/>
      <diagonal/>
    </border>
    <border>
      <left/>
      <right/>
      <top style="thin">
        <color theme="3" tint="0.39991454817346722"/>
      </top>
      <bottom/>
      <diagonal/>
    </border>
    <border>
      <left style="thin">
        <color theme="3" tint="0.39988402966399123"/>
      </left>
      <right/>
      <top/>
      <bottom/>
      <diagonal/>
    </border>
    <border>
      <left style="thin">
        <color theme="3" tint="0.39988402966399123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3" tint="0.39988402966399123"/>
      </top>
      <bottom/>
      <diagonal/>
    </border>
    <border>
      <left/>
      <right style="thin">
        <color theme="3" tint="0.39991454817346722"/>
      </right>
      <top style="thin">
        <color theme="3" tint="0.39988402966399123"/>
      </top>
      <bottom/>
      <diagonal/>
    </border>
    <border>
      <left style="thin">
        <color theme="3" tint="0.39985351115451523"/>
      </left>
      <right/>
      <top style="thin">
        <color theme="3" tint="0.39988402966399123"/>
      </top>
      <bottom/>
      <diagonal/>
    </border>
    <border>
      <left style="thin">
        <color theme="3" tint="0.39985351115451523"/>
      </left>
      <right/>
      <top/>
      <bottom/>
      <diagonal/>
    </border>
    <border>
      <left/>
      <right/>
      <top style="thin">
        <color theme="3" tint="0.39985351115451523"/>
      </top>
      <bottom/>
      <diagonal/>
    </border>
    <border>
      <left style="thin">
        <color theme="3" tint="0.39985351115451523"/>
      </left>
      <right/>
      <top style="thin">
        <color theme="3" tint="0.39982299264503923"/>
      </top>
      <bottom/>
      <diagonal/>
    </border>
    <border>
      <left/>
      <right/>
      <top style="thin">
        <color theme="3" tint="0.399822992645039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 style="thin">
        <color theme="3" tint="0.39988402966399123"/>
      </left>
      <right/>
      <top/>
      <bottom style="thin">
        <color theme="4"/>
      </bottom>
      <diagonal/>
    </border>
    <border>
      <left style="thin">
        <color theme="3" tint="0.39988402966399123"/>
      </left>
      <right/>
      <top style="thin">
        <color theme="3" tint="0.39985351115451523"/>
      </top>
      <bottom/>
      <diagonal/>
    </border>
    <border>
      <left style="thin">
        <color theme="3" tint="0.399884029663991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91454817346722"/>
      </bottom>
      <diagonal/>
    </border>
    <border>
      <left/>
      <right/>
      <top style="thin">
        <color theme="3" tint="0.39994506668294322"/>
      </top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/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4"/>
      </bottom>
      <diagonal/>
    </border>
    <border>
      <left/>
      <right/>
      <top style="thin">
        <color theme="3" tint="0.39991454817346722"/>
      </top>
      <bottom style="thin">
        <color theme="4"/>
      </bottom>
      <diagonal/>
    </border>
    <border>
      <left style="thin">
        <color theme="3" tint="0.39991454817346722"/>
      </left>
      <right/>
      <top style="thin">
        <color theme="3" tint="0.39988402966399123"/>
      </top>
      <bottom style="thin">
        <color theme="3" tint="0.39988402966399123"/>
      </bottom>
      <diagonal/>
    </border>
    <border>
      <left/>
      <right/>
      <top style="thin">
        <color theme="3" tint="0.39988402966399123"/>
      </top>
      <bottom style="thin">
        <color theme="3" tint="0.39988402966399123"/>
      </bottom>
      <diagonal/>
    </border>
    <border>
      <left/>
      <right/>
      <top style="thin">
        <color theme="3" tint="0.39988402966399123"/>
      </top>
      <bottom style="thin">
        <color theme="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/>
      <top/>
      <bottom style="thin">
        <color theme="3" tint="0.39982299264503923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 style="thin">
        <color theme="3" tint="0.39988402966399123"/>
      </right>
      <top style="thin">
        <color theme="3" tint="0.39994506668294322"/>
      </top>
      <bottom/>
      <diagonal/>
    </border>
    <border>
      <left/>
      <right/>
      <top style="thin">
        <color theme="3" tint="0.39985351115451523"/>
      </top>
      <bottom style="thin">
        <color theme="3" tint="0.39982299264503923"/>
      </bottom>
      <diagonal/>
    </border>
    <border>
      <left/>
      <right/>
      <top style="thin">
        <color theme="3" tint="0.39979247413556324"/>
      </top>
      <bottom style="thin">
        <color theme="3" tint="0.39979247413556324"/>
      </bottom>
      <diagonal/>
    </border>
    <border>
      <left/>
      <right/>
      <top style="thin">
        <color theme="3" tint="0.39979247413556324"/>
      </top>
      <bottom style="thin">
        <color theme="3" tint="0.39976195562608724"/>
      </bottom>
      <diagonal/>
    </border>
    <border>
      <left/>
      <right/>
      <top style="thin">
        <color theme="3" tint="0.39976195562608724"/>
      </top>
      <bottom style="thin">
        <color theme="4"/>
      </bottom>
      <diagonal/>
    </border>
    <border>
      <left/>
      <right/>
      <top/>
      <bottom style="thin">
        <color theme="3" tint="0.39994506668294322"/>
      </bottom>
      <diagonal/>
    </border>
    <border>
      <left style="thin">
        <color theme="3" tint="0.39985351115451523"/>
      </left>
      <right/>
      <top/>
      <bottom style="thin">
        <color theme="3" tint="0.39982299264503923"/>
      </bottom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 style="thin">
        <color theme="4"/>
      </bottom>
      <diagonal/>
    </border>
    <border>
      <left/>
      <right/>
      <top/>
      <bottom style="thin">
        <color theme="3" tint="0.39979247413556324"/>
      </bottom>
      <diagonal/>
    </border>
    <border>
      <left/>
      <right/>
      <top style="thin">
        <color theme="3" tint="0.39979247413556324"/>
      </top>
      <bottom/>
      <diagonal/>
    </border>
    <border>
      <left/>
      <right/>
      <top/>
      <bottom style="thin">
        <color theme="3" tint="0.39976195562608724"/>
      </bottom>
      <diagonal/>
    </border>
    <border>
      <left/>
      <right/>
      <top style="thin">
        <color theme="3" tint="0.39976195562608724"/>
      </top>
      <bottom/>
      <diagonal/>
    </border>
    <border>
      <left/>
      <right/>
      <top style="thin">
        <color theme="3" tint="0.39973143711661124"/>
      </top>
      <bottom/>
      <diagonal/>
    </border>
    <border>
      <left/>
      <right/>
      <top/>
      <bottom style="thin">
        <color theme="3" tint="0.39970091860713525"/>
      </bottom>
      <diagonal/>
    </border>
    <border>
      <left/>
      <right/>
      <top style="thin">
        <color theme="3" tint="0.39970091860713525"/>
      </top>
      <bottom/>
      <diagonal/>
    </border>
    <border>
      <left/>
      <right/>
      <top/>
      <bottom style="thin">
        <color theme="3" tint="0.39967040009765925"/>
      </bottom>
      <diagonal/>
    </border>
    <border>
      <left/>
      <right/>
      <top style="thin">
        <color theme="3" tint="0.39967040009765925"/>
      </top>
      <bottom/>
      <diagonal/>
    </border>
    <border>
      <left/>
      <right/>
      <top/>
      <bottom style="thin">
        <color theme="3" tint="0.39963988158818325"/>
      </bottom>
      <diagonal/>
    </border>
    <border>
      <left/>
      <right/>
      <top style="thin">
        <color theme="3" tint="0.39963988158818325"/>
      </top>
      <bottom/>
      <diagonal/>
    </border>
    <border>
      <left/>
      <right/>
      <top style="thin">
        <color theme="3" tint="0.39957884456923126"/>
      </top>
      <bottom/>
      <diagonal/>
    </border>
    <border>
      <left/>
      <right/>
      <top style="thin">
        <color theme="3" tint="0.39954832605975527"/>
      </top>
      <bottom/>
      <diagonal/>
    </border>
    <border>
      <left/>
      <right/>
      <top style="thin">
        <color theme="3" tint="0.39951780755027927"/>
      </top>
      <bottom/>
      <diagonal/>
    </border>
    <border>
      <left style="thin">
        <color theme="3" tint="0.39985351115451523"/>
      </left>
      <right/>
      <top style="thin">
        <color theme="3" tint="0.39988402966399123"/>
      </top>
      <bottom style="thin">
        <color theme="3" tint="0.39985351115451523"/>
      </bottom>
      <diagonal/>
    </border>
    <border>
      <left/>
      <right/>
      <top style="thin">
        <color theme="3" tint="0.39988402966399123"/>
      </top>
      <bottom style="thin">
        <color theme="3" tint="0.39985351115451523"/>
      </bottom>
      <diagonal/>
    </border>
    <border>
      <left style="thin">
        <color theme="3" tint="0.39985351115451523"/>
      </left>
      <right/>
      <top style="thin">
        <color theme="3" tint="0.39985351115451523"/>
      </top>
      <bottom style="thin">
        <color theme="3" tint="0.39985351115451523"/>
      </bottom>
      <diagonal/>
    </border>
    <border>
      <left/>
      <right/>
      <top style="thin">
        <color theme="3" tint="0.39985351115451523"/>
      </top>
      <bottom style="thin">
        <color theme="3" tint="0.39985351115451523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 style="thin">
        <color theme="3" tint="0.39991454817346722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3" tint="0.39991454817346722"/>
      </right>
      <top/>
      <bottom style="thin">
        <color theme="3" tint="0.39988402966399123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1454817346722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3" tint="0.39988402966399123"/>
      </bottom>
      <diagonal/>
    </border>
    <border>
      <left/>
      <right/>
      <top style="thin">
        <color theme="0"/>
      </top>
      <bottom style="thin">
        <color theme="3" tint="0.3998535111545152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3" tint="0.39991454817346722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85351115451523"/>
      </right>
      <top/>
      <bottom/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  <border>
      <left/>
      <right style="thin">
        <color theme="3" tint="0.39976195562608724"/>
      </right>
      <top style="thin">
        <color theme="3" tint="0.39979247413556324"/>
      </top>
      <bottom/>
      <diagonal/>
    </border>
    <border>
      <left/>
      <right style="thin">
        <color theme="3" tint="0.39976195562608724"/>
      </right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88402966399123"/>
      </right>
      <top/>
      <bottom style="thin">
        <color theme="4"/>
      </bottom>
      <diagonal/>
    </border>
    <border>
      <left/>
      <right style="thin">
        <color theme="3" tint="0.39988402966399123"/>
      </right>
      <top style="thin">
        <color theme="3" tint="0.39985351115451523"/>
      </top>
      <bottom style="thin">
        <color theme="3" tint="0.39985351115451523"/>
      </bottom>
      <diagonal/>
    </border>
    <border>
      <left/>
      <right/>
      <top style="thin">
        <color theme="0"/>
      </top>
      <bottom style="thin">
        <color theme="3" tint="0.39991454817346722"/>
      </bottom>
      <diagonal/>
    </border>
    <border>
      <left/>
      <right/>
      <top style="thin">
        <color theme="0"/>
      </top>
      <bottom style="thin">
        <color theme="3" tint="0.39979247413556324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 style="thin">
        <color theme="3" tint="0.39988402966399123"/>
      </right>
      <top/>
      <bottom style="thin">
        <color theme="0"/>
      </bottom>
      <diagonal/>
    </border>
    <border>
      <left/>
      <right style="thin">
        <color theme="3" tint="0.39988402966399123"/>
      </right>
      <top style="thin">
        <color theme="3" tint="0.39985351115451523"/>
      </top>
      <bottom/>
      <diagonal/>
    </border>
    <border>
      <left/>
      <right style="thin">
        <color theme="3" tint="0.39988402966399123"/>
      </right>
      <top/>
      <bottom style="thin">
        <color theme="3" tint="0.39985351115451523"/>
      </bottom>
      <diagonal/>
    </border>
    <border>
      <left/>
      <right style="thin">
        <color theme="3" tint="0.39988402966399123"/>
      </right>
      <top/>
      <bottom style="thin">
        <color theme="3" tint="0.39979247413556324"/>
      </bottom>
      <diagonal/>
    </border>
    <border>
      <left/>
      <right style="thin">
        <color theme="3" tint="0.39985351115451523"/>
      </right>
      <top style="thin">
        <color theme="3" tint="0.39994506668294322"/>
      </top>
      <bottom/>
      <diagonal/>
    </border>
    <border>
      <left/>
      <right style="thin">
        <color theme="3" tint="0.39985351115451523"/>
      </right>
      <top/>
      <bottom style="thin">
        <color theme="4"/>
      </bottom>
      <diagonal/>
    </border>
    <border>
      <left/>
      <right style="thin">
        <color theme="3" tint="0.39985351115451523"/>
      </right>
      <top style="thin">
        <color theme="3" tint="0.39994506668294322"/>
      </top>
      <bottom style="thin">
        <color theme="3" tint="0.39991454817346722"/>
      </bottom>
      <diagonal/>
    </border>
    <border>
      <left/>
      <right style="thin">
        <color theme="3" tint="0.39985351115451523"/>
      </right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/>
      <right style="thin">
        <color theme="3" tint="0.39985351115451523"/>
      </right>
      <top/>
      <bottom style="thin">
        <color theme="0"/>
      </bottom>
      <diagonal/>
    </border>
    <border>
      <left/>
      <right style="thin">
        <color theme="3" tint="0.39976195562608724"/>
      </right>
      <top/>
      <bottom style="thin">
        <color theme="3" tint="0.3997924741355632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3" tint="0.39985351115451523"/>
      </right>
      <top style="thin">
        <color theme="3" tint="0.39988402966399123"/>
      </top>
      <bottom/>
      <diagonal/>
    </border>
    <border>
      <left style="thin">
        <color theme="3" tint="0.39991454817346722"/>
      </left>
      <right style="thin">
        <color theme="3" tint="0.39991454817346722"/>
      </right>
      <top/>
      <bottom style="thin">
        <color theme="3" tint="0.39988402966399123"/>
      </bottom>
      <diagonal/>
    </border>
    <border>
      <left/>
      <right style="thin">
        <color theme="3" tint="0.39985351115451523"/>
      </right>
      <top/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4"/>
      </top>
      <bottom style="thin">
        <color theme="3" tint="0.39988402966399123"/>
      </bottom>
      <diagonal/>
    </border>
    <border>
      <left/>
      <right/>
      <top style="thin">
        <color theme="4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88402966399123"/>
      </bottom>
      <diagonal/>
    </border>
    <border>
      <left/>
      <right/>
      <top style="thin">
        <color theme="3" tint="0.39991454817346722"/>
      </top>
      <bottom style="thin">
        <color theme="3" tint="0.39988402966399123"/>
      </bottom>
      <diagonal/>
    </border>
    <border>
      <left/>
      <right/>
      <top style="thin">
        <color theme="4"/>
      </top>
      <bottom style="thin">
        <color theme="3" tint="0.39991454817346722"/>
      </bottom>
      <diagonal/>
    </border>
    <border>
      <left/>
      <right style="thin">
        <color theme="3" tint="0.39988402966399123"/>
      </right>
      <top style="thin">
        <color theme="3" tint="0.39994506668294322"/>
      </top>
      <bottom style="thin">
        <color theme="3" tint="0.39991454817346722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 style="thin">
        <color theme="4"/>
      </bottom>
      <diagonal/>
    </border>
    <border>
      <left/>
      <right style="thin">
        <color theme="3" tint="0.39982299264503923"/>
      </right>
      <top/>
      <bottom/>
      <diagonal/>
    </border>
    <border>
      <left/>
      <right/>
      <top style="thin">
        <color theme="3" tint="0.39985351115451523"/>
      </top>
      <bottom style="thin">
        <color theme="3" tint="0.39988402966399123"/>
      </bottom>
      <diagonal/>
    </border>
    <border>
      <left/>
      <right style="thin">
        <color theme="3" tint="0.39982299264503923"/>
      </right>
      <top style="thin">
        <color theme="3" tint="0.39985351115451523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theme="3" tint="0.39982299264503923"/>
      </top>
      <bottom style="thin">
        <color theme="4"/>
      </bottom>
      <diagonal/>
    </border>
    <border>
      <left/>
      <right style="thin">
        <color theme="3" tint="0.39979247413556324"/>
      </right>
      <top/>
      <bottom style="thin">
        <color theme="0"/>
      </bottom>
      <diagonal/>
    </border>
    <border>
      <left/>
      <right style="thin">
        <color theme="4"/>
      </right>
      <top/>
      <bottom style="thin">
        <color theme="3" tint="0.39985351115451523"/>
      </bottom>
      <diagonal/>
    </border>
    <border>
      <left/>
      <right/>
      <top style="thin">
        <color theme="3" tint="0.39982299264503923"/>
      </top>
      <bottom style="thin">
        <color theme="3" tint="0.39985351115451523"/>
      </bottom>
      <diagonal/>
    </border>
    <border>
      <left/>
      <right style="thin">
        <color theme="3" tint="0.39976195562608724"/>
      </right>
      <top style="thin">
        <color theme="3" tint="0.39994506668294322"/>
      </top>
      <bottom/>
      <diagonal/>
    </border>
    <border>
      <left/>
      <right/>
      <top style="thin">
        <color theme="3" tint="0.39945677053132728"/>
      </top>
      <bottom/>
      <diagonal/>
    </border>
    <border>
      <left/>
      <right style="thin">
        <color theme="3" tint="0.39976195562608724"/>
      </right>
      <top style="thin">
        <color theme="3" tint="0.39988402966399123"/>
      </top>
      <bottom/>
      <diagonal/>
    </border>
    <border>
      <left/>
      <right style="thin">
        <color theme="3" tint="0.39976195562608724"/>
      </right>
      <top/>
      <bottom style="thin">
        <color theme="0"/>
      </bottom>
      <diagonal/>
    </border>
    <border>
      <left/>
      <right style="thin">
        <color theme="3" tint="0.39976195562608724"/>
      </right>
      <top/>
      <bottom style="thin">
        <color theme="3" tint="0.39988402966399123"/>
      </bottom>
      <diagonal/>
    </border>
    <border>
      <left/>
      <right style="thin">
        <color theme="3" tint="0.39976195562608724"/>
      </right>
      <top style="thin">
        <color theme="4"/>
      </top>
      <bottom style="thin">
        <color theme="4"/>
      </bottom>
      <diagonal/>
    </border>
    <border>
      <left/>
      <right style="thin">
        <color theme="3" tint="0.39976195562608724"/>
      </right>
      <top style="thin">
        <color theme="3" tint="0.39988402966399123"/>
      </top>
      <bottom style="thin">
        <color theme="3" tint="0.39985351115451523"/>
      </bottom>
      <diagonal/>
    </border>
    <border>
      <left/>
      <right style="thin">
        <color theme="3" tint="0.39976195562608724"/>
      </right>
      <top style="thin">
        <color theme="3" tint="0.39985351115451523"/>
      </top>
      <bottom style="thin">
        <color theme="3" tint="0.39985351115451523"/>
      </bottom>
      <diagonal/>
    </border>
    <border>
      <left/>
      <right style="thin">
        <color theme="3" tint="0.39985351115451523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82299264503923"/>
      </right>
      <top style="thin">
        <color theme="3" tint="0.39982299264503923"/>
      </top>
      <bottom/>
      <diagonal/>
    </border>
    <border>
      <left/>
      <right style="thin">
        <color theme="3" tint="0.39979247413556324"/>
      </right>
      <top style="thin">
        <color theme="3" tint="0.39982299264503923"/>
      </top>
      <bottom/>
      <diagonal/>
    </border>
    <border>
      <left/>
      <right style="thin">
        <color theme="3" tint="0.39982299264503923"/>
      </right>
      <top style="thin">
        <color theme="3" tint="0.39985351115451523"/>
      </top>
      <bottom style="thin">
        <color theme="3" tint="0.39985351115451523"/>
      </bottom>
      <diagonal/>
    </border>
    <border>
      <left style="thin">
        <color theme="3" tint="0.39991454817346722"/>
      </left>
      <right style="thin">
        <color theme="3" tint="0.39985351115451523"/>
      </right>
      <top/>
      <bottom/>
      <diagonal/>
    </border>
    <border>
      <left/>
      <right style="thin">
        <color theme="3" tint="0.39991454817346722"/>
      </right>
      <top style="thin">
        <color theme="4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/>
      <diagonal/>
    </border>
    <border>
      <left style="thin">
        <color theme="3" tint="0.39988402966399123"/>
      </left>
      <right/>
      <top/>
      <bottom style="thin">
        <color theme="3" tint="0.39991454817346722"/>
      </bottom>
      <diagonal/>
    </border>
    <border>
      <left/>
      <right/>
      <top style="thin">
        <color theme="3" tint="0.39991454817346722"/>
      </top>
      <bottom style="thin">
        <color theme="3" tint="0.39985351115451523"/>
      </bottom>
      <diagonal/>
    </border>
    <border>
      <left/>
      <right/>
      <top style="thin">
        <color theme="3" tint="0.39976195562608724"/>
      </top>
      <bottom style="thin">
        <color theme="3" tint="0.39976195562608724"/>
      </bottom>
      <diagonal/>
    </border>
    <border>
      <left/>
      <right style="thin">
        <color theme="3" tint="0.39988402966399123"/>
      </right>
      <top/>
      <bottom style="thin">
        <color theme="3" tint="0.39988402966399123"/>
      </bottom>
      <diagonal/>
    </border>
    <border>
      <left/>
      <right style="thin">
        <color theme="3" tint="0.39982299264503923"/>
      </right>
      <top/>
      <bottom style="thin">
        <color theme="4"/>
      </bottom>
      <diagonal/>
    </border>
    <border>
      <left/>
      <right style="thin">
        <color theme="3" tint="0.39988402966399123"/>
      </right>
      <top style="thin">
        <color theme="0"/>
      </top>
      <bottom/>
      <diagonal/>
    </border>
    <border>
      <left/>
      <right/>
      <top style="thin">
        <color theme="3" tint="0.39973143711661124"/>
      </top>
      <bottom style="thin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2299264503923"/>
      </top>
      <bottom style="thin">
        <color theme="3" tint="0.39985351115451523"/>
      </bottom>
      <diagonal/>
    </border>
    <border>
      <left/>
      <right style="thin">
        <color theme="3" tint="0.39988402966399123"/>
      </right>
      <top style="thin">
        <color theme="3" tint="0.39985351115451523"/>
      </top>
      <bottom style="thin">
        <color theme="3" tint="0.39988402966399123"/>
      </bottom>
      <diagonal/>
    </border>
    <border>
      <left/>
      <right style="thin">
        <color theme="3" tint="0.39976195562608724"/>
      </right>
      <top/>
      <bottom style="thin">
        <color theme="3" tint="0.39991454817346722"/>
      </bottom>
      <diagonal/>
    </border>
    <border>
      <left/>
      <right style="thin">
        <color theme="3" tint="0.39976195562608724"/>
      </right>
      <top style="thin">
        <color theme="3" tint="0.39985351115451523"/>
      </top>
      <bottom/>
      <diagonal/>
    </border>
    <border>
      <left/>
      <right style="thin">
        <color theme="3" tint="0.39976195562608724"/>
      </right>
      <top/>
      <bottom style="thin">
        <color theme="3" tint="0.39985351115451523"/>
      </bottom>
      <diagonal/>
    </border>
    <border>
      <left/>
      <right style="thin">
        <color theme="3" tint="0.39976195562608724"/>
      </right>
      <top/>
      <bottom style="thin">
        <color theme="3" tint="0.39982299264503923"/>
      </bottom>
      <diagonal/>
    </border>
    <border>
      <left/>
      <right style="thin">
        <color theme="3" tint="0.39976195562608724"/>
      </right>
      <top/>
      <bottom style="thin">
        <color theme="4"/>
      </bottom>
      <diagonal/>
    </border>
    <border>
      <left/>
      <right style="thin">
        <color theme="3" tint="0.39985351115451523"/>
      </right>
      <top style="thin">
        <color theme="4"/>
      </top>
      <bottom style="thin">
        <color theme="4"/>
      </bottom>
      <diagonal/>
    </border>
    <border>
      <left/>
      <right style="thin">
        <color theme="3" tint="0.39985351115451523"/>
      </right>
      <top/>
      <bottom style="thin">
        <color theme="3" tint="0.39991454817346722"/>
      </bottom>
      <diagonal/>
    </border>
    <border>
      <left/>
      <right/>
      <top/>
      <bottom style="thin">
        <color theme="3" tint="0.39945677053132728"/>
      </bottom>
      <diagonal/>
    </border>
    <border>
      <left/>
      <right style="thin">
        <color theme="3" tint="0.39991454817346722"/>
      </right>
      <top style="thin">
        <color theme="3" tint="0.39973143711661124"/>
      </top>
      <bottom/>
      <diagonal/>
    </border>
    <border>
      <left/>
      <right style="thin">
        <color theme="3" tint="0.39991454817346722"/>
      </right>
      <top/>
      <bottom style="thin">
        <color theme="3" tint="0.39985351115451523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3" tint="0.39988402966399123"/>
      </top>
      <bottom style="thin">
        <color theme="3" tint="0.39988402966399123"/>
      </bottom>
      <diagonal/>
    </border>
  </borders>
  <cellStyleXfs count="24">
    <xf numFmtId="0" fontId="0" fillId="0" borderId="0"/>
    <xf numFmtId="9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Alignment="0" applyProtection="0"/>
    <xf numFmtId="168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0" fontId="14" fillId="0" borderId="0"/>
    <xf numFmtId="0" fontId="11" fillId="0" borderId="0"/>
    <xf numFmtId="0" fontId="15" fillId="0" borderId="0"/>
    <xf numFmtId="0" fontId="1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Alignment="0" applyProtection="0"/>
    <xf numFmtId="9" fontId="13" fillId="0" borderId="0" applyFont="0" applyFill="0" applyBorder="0" applyAlignment="0" applyProtection="0"/>
  </cellStyleXfs>
  <cellXfs count="834">
    <xf numFmtId="0" fontId="0" fillId="0" borderId="0" xfId="0"/>
    <xf numFmtId="0" fontId="0" fillId="2" borderId="0" xfId="0" applyFill="1"/>
    <xf numFmtId="0" fontId="0" fillId="2" borderId="0" xfId="0" applyFill="1" applyProtection="1">
      <protection locked="0" hidden="1"/>
    </xf>
    <xf numFmtId="0" fontId="5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6" fillId="0" borderId="0" xfId="0" applyFont="1" applyFill="1" applyBorder="1" applyAlignment="1">
      <alignment horizontal="left" vertical="center" wrapText="1" shrinkToFit="1"/>
    </xf>
    <xf numFmtId="0" fontId="7" fillId="0" borderId="0" xfId="0" applyFont="1"/>
    <xf numFmtId="0" fontId="0" fillId="2" borderId="1" xfId="0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/>
    <xf numFmtId="3" fontId="0" fillId="0" borderId="0" xfId="0" applyNumberFormat="1" applyFill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3" fontId="0" fillId="2" borderId="0" xfId="0" applyNumberFormat="1" applyFill="1" applyAlignment="1" applyProtection="1">
      <alignment horizontal="center" vertical="center"/>
      <protection hidden="1"/>
    </xf>
    <xf numFmtId="0" fontId="0" fillId="0" borderId="0" xfId="0" applyFill="1" applyAlignment="1">
      <alignment horizontal="right"/>
    </xf>
    <xf numFmtId="0" fontId="10" fillId="2" borderId="0" xfId="0" applyFont="1" applyFill="1" applyAlignment="1" applyProtection="1">
      <alignment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/>
    <xf numFmtId="0" fontId="4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Protection="1">
      <protection hidden="1"/>
    </xf>
    <xf numFmtId="0" fontId="4" fillId="2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8" fillId="2" borderId="0" xfId="0" applyFont="1" applyFill="1" applyBorder="1" applyProtection="1">
      <protection hidden="1"/>
    </xf>
    <xf numFmtId="0" fontId="8" fillId="2" borderId="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3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0" borderId="0" xfId="0" applyNumberFormat="1" applyFont="1" applyFill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Protection="1"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3" fontId="8" fillId="2" borderId="0" xfId="0" applyNumberFormat="1" applyFont="1" applyFill="1" applyBorder="1" applyAlignment="1" applyProtection="1">
      <alignment horizontal="center" vertical="center"/>
      <protection hidden="1"/>
    </xf>
    <xf numFmtId="170" fontId="1" fillId="0" borderId="0" xfId="1" applyNumberFormat="1" applyFont="1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left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Protection="1"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vertical="center"/>
      <protection hidden="1"/>
    </xf>
    <xf numFmtId="1" fontId="3" fillId="0" borderId="0" xfId="0" applyNumberFormat="1" applyFont="1" applyFill="1" applyAlignment="1" applyProtection="1">
      <alignment horizontal="center" vertical="center"/>
      <protection hidden="1"/>
    </xf>
    <xf numFmtId="0" fontId="3" fillId="4" borderId="0" xfId="0" applyFont="1" applyFill="1" applyBorder="1" applyAlignment="1" applyProtection="1">
      <alignment vertical="center"/>
      <protection hidden="1"/>
    </xf>
    <xf numFmtId="170" fontId="3" fillId="4" borderId="0" xfId="1" applyNumberFormat="1" applyFont="1" applyFill="1" applyBorder="1" applyAlignment="1" applyProtection="1">
      <alignment horizontal="center" vertical="center"/>
      <protection hidden="1"/>
    </xf>
    <xf numFmtId="0" fontId="3" fillId="4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0" xfId="1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Alignment="1">
      <alignment vertical="center"/>
    </xf>
    <xf numFmtId="0" fontId="17" fillId="5" borderId="4" xfId="0" applyFont="1" applyFill="1" applyBorder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18" fillId="0" borderId="0" xfId="0" applyFont="1" applyFill="1" applyBorder="1" applyAlignment="1">
      <alignment horizontal="left" vertical="center" wrapText="1" shrinkToFit="1"/>
    </xf>
    <xf numFmtId="1" fontId="3" fillId="4" borderId="0" xfId="1" applyNumberFormat="1" applyFont="1" applyFill="1" applyBorder="1" applyAlignment="1" applyProtection="1">
      <alignment horizontal="center" vertical="center"/>
      <protection hidden="1"/>
    </xf>
    <xf numFmtId="1" fontId="1" fillId="0" borderId="0" xfId="1" applyNumberFormat="1" applyFont="1" applyFill="1" applyBorder="1" applyAlignment="1" applyProtection="1">
      <alignment horizontal="center" vertical="center"/>
      <protection hidden="1"/>
    </xf>
    <xf numFmtId="9" fontId="8" fillId="2" borderId="0" xfId="1" applyFont="1" applyFill="1"/>
    <xf numFmtId="0" fontId="4" fillId="2" borderId="0" xfId="0" applyFont="1" applyFill="1" applyAlignment="1" applyProtection="1">
      <alignment vertical="center"/>
      <protection hidden="1"/>
    </xf>
    <xf numFmtId="0" fontId="3" fillId="6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0" fontId="8" fillId="0" borderId="0" xfId="0" applyFont="1" applyFill="1"/>
    <xf numFmtId="0" fontId="0" fillId="5" borderId="0" xfId="0" applyFill="1" applyAlignment="1">
      <alignment vertical="center"/>
    </xf>
    <xf numFmtId="0" fontId="1" fillId="2" borderId="0" xfId="1" applyNumberFormat="1" applyFont="1" applyFill="1" applyAlignment="1">
      <alignment horizontal="center" vertical="center"/>
    </xf>
    <xf numFmtId="0" fontId="2" fillId="0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1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>
      <alignment horizontal="left"/>
    </xf>
    <xf numFmtId="0" fontId="0" fillId="2" borderId="6" xfId="0" applyFill="1" applyBorder="1" applyAlignment="1" applyProtection="1">
      <alignment horizontal="center" vertical="center"/>
      <protection hidden="1"/>
    </xf>
    <xf numFmtId="0" fontId="3" fillId="6" borderId="8" xfId="0" applyFont="1" applyFill="1" applyBorder="1" applyAlignment="1" applyProtection="1">
      <alignment vertical="center"/>
      <protection hidden="1"/>
    </xf>
    <xf numFmtId="0" fontId="3" fillId="6" borderId="9" xfId="0" applyFont="1" applyFill="1" applyBorder="1" applyAlignment="1" applyProtection="1">
      <alignment vertical="center"/>
      <protection hidden="1"/>
    </xf>
    <xf numFmtId="3" fontId="3" fillId="6" borderId="9" xfId="0" applyNumberFormat="1" applyFont="1" applyFill="1" applyBorder="1" applyAlignment="1" applyProtection="1">
      <alignment horizontal="center" vertical="center"/>
      <protection hidden="1"/>
    </xf>
    <xf numFmtId="0" fontId="3" fillId="0" borderId="11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0" fillId="2" borderId="11" xfId="0" applyFill="1" applyBorder="1"/>
    <xf numFmtId="0" fontId="3" fillId="4" borderId="0" xfId="0" applyFont="1" applyFill="1" applyBorder="1" applyAlignment="1" applyProtection="1">
      <alignment horizontal="center" vertical="center"/>
      <protection hidden="1"/>
    </xf>
    <xf numFmtId="0" fontId="17" fillId="5" borderId="0" xfId="0" applyFont="1" applyFill="1" applyBorder="1" applyAlignment="1">
      <alignment vertical="center"/>
    </xf>
    <xf numFmtId="3" fontId="0" fillId="0" borderId="12" xfId="0" applyNumberFormat="1" applyFill="1" applyBorder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vertical="center"/>
      <protection hidden="1"/>
    </xf>
    <xf numFmtId="0" fontId="0" fillId="2" borderId="13" xfId="0" applyFill="1" applyBorder="1" applyAlignment="1" applyProtection="1">
      <alignment vertical="center"/>
      <protection hidden="1"/>
    </xf>
    <xf numFmtId="0" fontId="17" fillId="5" borderId="14" xfId="0" applyFont="1" applyFill="1" applyBorder="1" applyAlignment="1">
      <alignment vertical="center"/>
    </xf>
    <xf numFmtId="0" fontId="3" fillId="4" borderId="14" xfId="0" applyFont="1" applyFill="1" applyBorder="1" applyAlignment="1" applyProtection="1">
      <alignment horizontal="center" vertical="center"/>
      <protection hidden="1"/>
    </xf>
    <xf numFmtId="0" fontId="0" fillId="2" borderId="14" xfId="0" applyFill="1" applyBorder="1" applyAlignment="1" applyProtection="1">
      <alignment horizontal="center" vertical="center"/>
      <protection hidden="1"/>
    </xf>
    <xf numFmtId="0" fontId="3" fillId="0" borderId="17" xfId="0" applyFont="1" applyFill="1" applyBorder="1" applyAlignment="1" applyProtection="1">
      <alignment vertical="center"/>
      <protection hidden="1"/>
    </xf>
    <xf numFmtId="0" fontId="0" fillId="2" borderId="17" xfId="0" applyFill="1" applyBorder="1"/>
    <xf numFmtId="0" fontId="0" fillId="2" borderId="17" xfId="0" applyFill="1" applyBorder="1" applyAlignment="1" applyProtection="1">
      <alignment vertical="center"/>
      <protection hidden="1"/>
    </xf>
    <xf numFmtId="0" fontId="17" fillId="5" borderId="19" xfId="0" applyFont="1" applyFill="1" applyBorder="1" applyAlignment="1">
      <alignment vertical="center"/>
    </xf>
    <xf numFmtId="0" fontId="3" fillId="4" borderId="19" xfId="0" applyFont="1" applyFill="1" applyBorder="1" applyAlignment="1" applyProtection="1">
      <alignment horizontal="center" vertical="center"/>
      <protection hidden="1"/>
    </xf>
    <xf numFmtId="0" fontId="0" fillId="2" borderId="19" xfId="0" applyFill="1" applyBorder="1" applyAlignment="1" applyProtection="1">
      <alignment horizontal="center" vertical="center"/>
      <protection hidden="1"/>
    </xf>
    <xf numFmtId="0" fontId="3" fillId="6" borderId="20" xfId="0" applyFont="1" applyFill="1" applyBorder="1" applyAlignment="1" applyProtection="1">
      <alignment vertical="center"/>
      <protection hidden="1"/>
    </xf>
    <xf numFmtId="0" fontId="3" fillId="6" borderId="21" xfId="0" applyFont="1" applyFill="1" applyBorder="1" applyAlignment="1" applyProtection="1">
      <alignment vertical="center"/>
      <protection hidden="1"/>
    </xf>
    <xf numFmtId="169" fontId="3" fillId="6" borderId="21" xfId="0" applyNumberFormat="1" applyFont="1" applyFill="1" applyBorder="1" applyAlignment="1" applyProtection="1">
      <alignment horizontal="center" vertical="center"/>
      <protection hidden="1"/>
    </xf>
    <xf numFmtId="0" fontId="3" fillId="0" borderId="22" xfId="0" applyFont="1" applyFill="1" applyBorder="1" applyAlignment="1" applyProtection="1">
      <alignment vertical="center"/>
      <protection hidden="1"/>
    </xf>
    <xf numFmtId="169" fontId="3" fillId="0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22" xfId="0" applyFill="1" applyBorder="1"/>
    <xf numFmtId="169" fontId="3" fillId="4" borderId="0" xfId="0" applyNumberFormat="1" applyFont="1" applyFill="1" applyBorder="1" applyAlignment="1" applyProtection="1">
      <alignment horizontal="center" vertical="center"/>
      <protection hidden="1"/>
    </xf>
    <xf numFmtId="169" fontId="0" fillId="0" borderId="0" xfId="0" applyNumberFormat="1" applyFont="1" applyFill="1" applyBorder="1" applyAlignment="1" applyProtection="1">
      <alignment horizontal="center" vertical="center"/>
      <protection hidden="1"/>
    </xf>
    <xf numFmtId="3" fontId="3" fillId="4" borderId="0" xfId="0" applyNumberFormat="1" applyFont="1" applyFill="1" applyBorder="1" applyAlignment="1" applyProtection="1">
      <alignment horizontal="center" vertical="center"/>
      <protection hidden="1"/>
    </xf>
    <xf numFmtId="3" fontId="0" fillId="0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vertical="center"/>
      <protection hidden="1"/>
    </xf>
    <xf numFmtId="0" fontId="0" fillId="2" borderId="23" xfId="0" applyFill="1" applyBorder="1" applyAlignment="1" applyProtection="1">
      <alignment vertical="center"/>
      <protection hidden="1"/>
    </xf>
    <xf numFmtId="164" fontId="3" fillId="4" borderId="0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Font="1" applyFill="1" applyBorder="1" applyAlignment="1" applyProtection="1">
      <alignment horizontal="center" vertical="center"/>
      <protection hidden="1"/>
    </xf>
    <xf numFmtId="164" fontId="0" fillId="0" borderId="4" xfId="0" applyNumberFormat="1" applyFont="1" applyFill="1" applyBorder="1" applyAlignment="1" applyProtection="1">
      <alignment horizontal="center" vertical="center"/>
      <protection hidden="1"/>
    </xf>
    <xf numFmtId="0" fontId="3" fillId="6" borderId="24" xfId="0" applyFont="1" applyFill="1" applyBorder="1" applyAlignment="1" applyProtection="1">
      <alignment vertical="center"/>
      <protection hidden="1"/>
    </xf>
    <xf numFmtId="0" fontId="3" fillId="6" borderId="25" xfId="0" applyFont="1" applyFill="1" applyBorder="1" applyAlignment="1" applyProtection="1">
      <alignment vertical="center"/>
      <protection hidden="1"/>
    </xf>
    <xf numFmtId="1" fontId="3" fillId="6" borderId="25" xfId="1" applyNumberFormat="1" applyFont="1" applyFill="1" applyBorder="1" applyAlignment="1">
      <alignment horizontal="center" vertical="center"/>
    </xf>
    <xf numFmtId="1" fontId="1" fillId="6" borderId="25" xfId="1" applyNumberFormat="1" applyFont="1" applyFill="1" applyBorder="1" applyAlignment="1">
      <alignment horizontal="center" vertical="center"/>
    </xf>
    <xf numFmtId="1" fontId="3" fillId="6" borderId="25" xfId="0" applyNumberFormat="1" applyFont="1" applyFill="1" applyBorder="1" applyAlignment="1">
      <alignment horizontal="center" vertical="center"/>
    </xf>
    <xf numFmtId="1" fontId="0" fillId="6" borderId="25" xfId="0" applyNumberFormat="1" applyFont="1" applyFill="1" applyBorder="1" applyAlignment="1">
      <alignment horizontal="center" vertical="center"/>
    </xf>
    <xf numFmtId="0" fontId="0" fillId="6" borderId="25" xfId="0" applyFill="1" applyBorder="1" applyAlignment="1" applyProtection="1">
      <alignment vertical="center"/>
      <protection hidden="1"/>
    </xf>
    <xf numFmtId="0" fontId="17" fillId="6" borderId="25" xfId="0" applyFont="1" applyFill="1" applyBorder="1" applyAlignment="1">
      <alignment vertical="center"/>
    </xf>
    <xf numFmtId="9" fontId="3" fillId="6" borderId="25" xfId="1" applyFont="1" applyFill="1" applyBorder="1" applyAlignment="1">
      <alignment horizontal="center" vertical="center"/>
    </xf>
    <xf numFmtId="9" fontId="1" fillId="6" borderId="25" xfId="1" applyFont="1" applyFill="1" applyBorder="1" applyAlignment="1">
      <alignment horizontal="center" vertical="center"/>
    </xf>
    <xf numFmtId="0" fontId="3" fillId="4" borderId="26" xfId="0" applyFont="1" applyFill="1" applyBorder="1" applyAlignment="1" applyProtection="1">
      <alignment vertical="center"/>
      <protection hidden="1"/>
    </xf>
    <xf numFmtId="0" fontId="3" fillId="4" borderId="26" xfId="0" applyFont="1" applyFill="1" applyBorder="1" applyAlignment="1" applyProtection="1">
      <alignment horizontal="center" vertical="center"/>
      <protection hidden="1"/>
    </xf>
    <xf numFmtId="0" fontId="0" fillId="2" borderId="18" xfId="0" applyFill="1" applyBorder="1"/>
    <xf numFmtId="0" fontId="3" fillId="4" borderId="28" xfId="0" applyFont="1" applyFill="1" applyBorder="1" applyAlignment="1" applyProtection="1">
      <alignment vertical="center"/>
      <protection hidden="1"/>
    </xf>
    <xf numFmtId="0" fontId="0" fillId="2" borderId="29" xfId="0" applyFill="1" applyBorder="1" applyAlignment="1" applyProtection="1">
      <alignment vertical="center"/>
      <protection hidden="1"/>
    </xf>
    <xf numFmtId="0" fontId="3" fillId="4" borderId="30" xfId="0" applyFont="1" applyFill="1" applyBorder="1" applyAlignment="1" applyProtection="1">
      <alignment vertical="center"/>
      <protection hidden="1"/>
    </xf>
    <xf numFmtId="0" fontId="3" fillId="4" borderId="30" xfId="0" applyFont="1" applyFill="1" applyBorder="1" applyAlignment="1" applyProtection="1">
      <alignment horizontal="center" vertical="center"/>
      <protection hidden="1"/>
    </xf>
    <xf numFmtId="0" fontId="0" fillId="2" borderId="29" xfId="0" applyFill="1" applyBorder="1"/>
    <xf numFmtId="0" fontId="3" fillId="4" borderId="32" xfId="0" applyFont="1" applyFill="1" applyBorder="1" applyAlignment="1" applyProtection="1">
      <alignment horizontal="center" vertical="center"/>
      <protection hidden="1"/>
    </xf>
    <xf numFmtId="0" fontId="3" fillId="4" borderId="20" xfId="0" applyFont="1" applyFill="1" applyBorder="1" applyAlignment="1" applyProtection="1">
      <alignment vertical="center"/>
      <protection hidden="1"/>
    </xf>
    <xf numFmtId="0" fontId="3" fillId="4" borderId="21" xfId="0" applyFont="1" applyFill="1" applyBorder="1" applyAlignment="1" applyProtection="1">
      <alignment vertical="center"/>
      <protection hidden="1"/>
    </xf>
    <xf numFmtId="169" fontId="3" fillId="4" borderId="21" xfId="0" applyNumberFormat="1" applyFont="1" applyFill="1" applyBorder="1" applyAlignment="1" applyProtection="1">
      <alignment horizontal="center" vertical="center"/>
      <protection hidden="1"/>
    </xf>
    <xf numFmtId="3" fontId="3" fillId="4" borderId="21" xfId="0" applyNumberFormat="1" applyFont="1" applyFill="1" applyBorder="1" applyAlignment="1" applyProtection="1">
      <alignment horizontal="center" vertical="center"/>
      <protection hidden="1"/>
    </xf>
    <xf numFmtId="164" fontId="3" fillId="4" borderId="21" xfId="0" applyNumberFormat="1" applyFont="1" applyFill="1" applyBorder="1" applyAlignment="1" applyProtection="1">
      <alignment horizontal="center" vertical="center"/>
      <protection hidden="1"/>
    </xf>
    <xf numFmtId="0" fontId="3" fillId="4" borderId="8" xfId="0" applyFont="1" applyFill="1" applyBorder="1" applyAlignment="1" applyProtection="1">
      <alignment vertical="center"/>
      <protection hidden="1"/>
    </xf>
    <xf numFmtId="0" fontId="3" fillId="4" borderId="9" xfId="0" applyFont="1" applyFill="1" applyBorder="1" applyAlignment="1" applyProtection="1">
      <alignment vertical="center"/>
      <protection hidden="1"/>
    </xf>
    <xf numFmtId="0" fontId="3" fillId="4" borderId="9" xfId="0" applyFont="1" applyFill="1" applyBorder="1" applyAlignment="1" applyProtection="1">
      <alignment horizontal="center" vertical="center"/>
      <protection hidden="1"/>
    </xf>
    <xf numFmtId="0" fontId="3" fillId="4" borderId="11" xfId="0" applyFont="1" applyFill="1" applyBorder="1" applyAlignment="1" applyProtection="1">
      <alignment vertical="center"/>
      <protection hidden="1"/>
    </xf>
    <xf numFmtId="3" fontId="3" fillId="4" borderId="0" xfId="0" applyNumberFormat="1" applyFont="1" applyFill="1" applyBorder="1" applyAlignment="1">
      <alignment horizontal="center" vertical="center"/>
    </xf>
    <xf numFmtId="9" fontId="3" fillId="4" borderId="0" xfId="1" applyNumberFormat="1" applyFont="1" applyFill="1" applyBorder="1" applyAlignment="1">
      <alignment horizontal="center" vertical="center"/>
    </xf>
    <xf numFmtId="9" fontId="1" fillId="2" borderId="0" xfId="1" applyFont="1" applyFill="1" applyBorder="1" applyAlignment="1">
      <alignment horizontal="center" vertical="center"/>
    </xf>
    <xf numFmtId="169" fontId="3" fillId="4" borderId="0" xfId="0" applyNumberFormat="1" applyFont="1" applyFill="1" applyBorder="1" applyAlignment="1">
      <alignment horizontal="center" vertical="center"/>
    </xf>
    <xf numFmtId="1" fontId="3" fillId="4" borderId="0" xfId="0" applyNumberFormat="1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Border="1" applyAlignment="1" applyProtection="1">
      <alignment vertical="center" wrapText="1"/>
      <protection hidden="1"/>
    </xf>
    <xf numFmtId="170" fontId="3" fillId="4" borderId="0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33" xfId="0" applyFill="1" applyBorder="1"/>
    <xf numFmtId="0" fontId="3" fillId="4" borderId="34" xfId="0" applyFont="1" applyFill="1" applyBorder="1" applyAlignment="1" applyProtection="1">
      <alignment vertical="center"/>
      <protection hidden="1"/>
    </xf>
    <xf numFmtId="9" fontId="3" fillId="4" borderId="26" xfId="1" applyNumberFormat="1" applyFont="1" applyFill="1" applyBorder="1" applyAlignment="1">
      <alignment horizontal="center" vertical="center"/>
    </xf>
    <xf numFmtId="0" fontId="0" fillId="2" borderId="33" xfId="0" applyFill="1" applyBorder="1" applyAlignment="1" applyProtection="1">
      <alignment vertical="center"/>
      <protection hidden="1"/>
    </xf>
    <xf numFmtId="9" fontId="3" fillId="4" borderId="19" xfId="1" applyNumberFormat="1" applyFont="1" applyFill="1" applyBorder="1" applyAlignment="1">
      <alignment horizontal="center" vertical="center"/>
    </xf>
    <xf numFmtId="9" fontId="1" fillId="2" borderId="19" xfId="1" applyFont="1" applyFill="1" applyBorder="1" applyAlignment="1">
      <alignment horizontal="center" vertical="center"/>
    </xf>
    <xf numFmtId="164" fontId="3" fillId="4" borderId="26" xfId="0" applyNumberFormat="1" applyFont="1" applyFill="1" applyBorder="1" applyAlignment="1" applyProtection="1">
      <alignment horizontal="center" vertical="center"/>
      <protection hidden="1"/>
    </xf>
    <xf numFmtId="164" fontId="3" fillId="4" borderId="19" xfId="0" applyNumberFormat="1" applyFont="1" applyFill="1" applyBorder="1" applyAlignment="1" applyProtection="1">
      <alignment horizontal="center" vertical="center"/>
      <protection hidden="1"/>
    </xf>
    <xf numFmtId="164" fontId="0" fillId="0" borderId="19" xfId="0" applyNumberFormat="1" applyFont="1" applyFill="1" applyBorder="1" applyAlignment="1" applyProtection="1">
      <alignment horizontal="center" vertical="center"/>
      <protection hidden="1"/>
    </xf>
    <xf numFmtId="1" fontId="3" fillId="4" borderId="26" xfId="0" applyNumberFormat="1" applyFont="1" applyFill="1" applyBorder="1" applyAlignment="1" applyProtection="1">
      <alignment horizontal="center" vertical="center"/>
      <protection hidden="1"/>
    </xf>
    <xf numFmtId="1" fontId="3" fillId="4" borderId="19" xfId="0" applyNumberFormat="1" applyFont="1" applyFill="1" applyBorder="1" applyAlignment="1" applyProtection="1">
      <alignment horizontal="center" vertical="center"/>
      <protection hidden="1"/>
    </xf>
    <xf numFmtId="170" fontId="3" fillId="4" borderId="26" xfId="1" applyNumberFormat="1" applyFont="1" applyFill="1" applyBorder="1" applyAlignment="1" applyProtection="1">
      <alignment horizontal="center" vertical="center"/>
      <protection hidden="1"/>
    </xf>
    <xf numFmtId="170" fontId="3" fillId="4" borderId="19" xfId="1" applyNumberFormat="1" applyFont="1" applyFill="1" applyBorder="1" applyAlignment="1" applyProtection="1">
      <alignment horizontal="center" vertical="center"/>
      <protection hidden="1"/>
    </xf>
    <xf numFmtId="170" fontId="1" fillId="0" borderId="19" xfId="1" applyNumberFormat="1" applyFont="1" applyFill="1" applyBorder="1" applyAlignment="1" applyProtection="1">
      <alignment horizontal="center" vertical="center"/>
      <protection hidden="1"/>
    </xf>
    <xf numFmtId="0" fontId="3" fillId="4" borderId="26" xfId="0" applyFont="1" applyFill="1" applyBorder="1" applyAlignment="1" applyProtection="1">
      <alignment vertical="center" wrapText="1"/>
      <protection hidden="1"/>
    </xf>
    <xf numFmtId="0" fontId="3" fillId="4" borderId="26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9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Border="1" applyAlignment="1" applyProtection="1">
      <alignment horizontal="left" vertical="center"/>
      <protection hidden="1"/>
    </xf>
    <xf numFmtId="0" fontId="0" fillId="2" borderId="13" xfId="0" applyFill="1" applyBorder="1"/>
    <xf numFmtId="0" fontId="0" fillId="2" borderId="14" xfId="0" applyFill="1" applyBorder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vertical="center"/>
      <protection hidden="1"/>
    </xf>
    <xf numFmtId="0" fontId="3" fillId="4" borderId="16" xfId="0" applyFont="1" applyFill="1" applyBorder="1" applyAlignment="1" applyProtection="1">
      <alignment vertical="center"/>
      <protection hidden="1"/>
    </xf>
    <xf numFmtId="3" fontId="3" fillId="4" borderId="16" xfId="0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 applyProtection="1">
      <alignment horizontal="center" vertical="center"/>
      <protection hidden="1"/>
    </xf>
    <xf numFmtId="0" fontId="3" fillId="4" borderId="17" xfId="0" applyFont="1" applyFill="1" applyBorder="1" applyAlignment="1" applyProtection="1">
      <alignment vertical="center"/>
      <protection hidden="1"/>
    </xf>
    <xf numFmtId="9" fontId="3" fillId="2" borderId="0" xfId="1" applyFont="1" applyFill="1" applyBorder="1" applyAlignment="1">
      <alignment horizontal="center" vertical="center"/>
    </xf>
    <xf numFmtId="0" fontId="0" fillId="2" borderId="35" xfId="0" applyFill="1" applyBorder="1" applyAlignment="1" applyProtection="1">
      <alignment vertical="center"/>
      <protection hidden="1"/>
    </xf>
    <xf numFmtId="0" fontId="3" fillId="4" borderId="36" xfId="0" applyFont="1" applyFill="1" applyBorder="1" applyAlignment="1" applyProtection="1">
      <alignment vertical="center"/>
      <protection hidden="1"/>
    </xf>
    <xf numFmtId="9" fontId="3" fillId="4" borderId="30" xfId="1" applyNumberFormat="1" applyFont="1" applyFill="1" applyBorder="1" applyAlignment="1">
      <alignment horizontal="center" vertical="center"/>
    </xf>
    <xf numFmtId="0" fontId="0" fillId="2" borderId="37" xfId="0" applyFill="1" applyBorder="1" applyAlignment="1" applyProtection="1">
      <alignment vertical="center"/>
      <protection hidden="1"/>
    </xf>
    <xf numFmtId="0" fontId="0" fillId="2" borderId="38" xfId="0" applyFill="1" applyBorder="1" applyAlignment="1" applyProtection="1">
      <alignment horizontal="left" vertical="center"/>
      <protection hidden="1"/>
    </xf>
    <xf numFmtId="9" fontId="3" fillId="2" borderId="38" xfId="1" applyFont="1" applyFill="1" applyBorder="1" applyAlignment="1">
      <alignment horizontal="center" vertical="center"/>
    </xf>
    <xf numFmtId="9" fontId="1" fillId="2" borderId="38" xfId="1" applyFont="1" applyFill="1" applyBorder="1" applyAlignment="1">
      <alignment horizontal="center" vertical="center"/>
    </xf>
    <xf numFmtId="164" fontId="3" fillId="4" borderId="30" xfId="0" applyNumberFormat="1" applyFont="1" applyFill="1" applyBorder="1" applyAlignment="1" applyProtection="1">
      <alignment horizontal="center" vertical="center"/>
      <protection hidden="1"/>
    </xf>
    <xf numFmtId="164" fontId="3" fillId="4" borderId="38" xfId="0" applyNumberFormat="1" applyFont="1" applyFill="1" applyBorder="1" applyAlignment="1" applyProtection="1">
      <alignment horizontal="center" vertical="center"/>
      <protection hidden="1"/>
    </xf>
    <xf numFmtId="164" fontId="0" fillId="0" borderId="38" xfId="0" applyNumberFormat="1" applyFont="1" applyFill="1" applyBorder="1" applyAlignment="1" applyProtection="1">
      <alignment horizontal="center" vertical="center"/>
      <protection hidden="1"/>
    </xf>
    <xf numFmtId="1" fontId="3" fillId="4" borderId="30" xfId="0" applyNumberFormat="1" applyFont="1" applyFill="1" applyBorder="1" applyAlignment="1" applyProtection="1">
      <alignment horizontal="center" vertical="center"/>
      <protection hidden="1"/>
    </xf>
    <xf numFmtId="1" fontId="3" fillId="4" borderId="38" xfId="0" applyNumberFormat="1" applyFont="1" applyFill="1" applyBorder="1" applyAlignment="1" applyProtection="1">
      <alignment horizontal="center" vertical="center"/>
      <protection hidden="1"/>
    </xf>
    <xf numFmtId="0" fontId="0" fillId="2" borderId="38" xfId="0" applyFill="1" applyBorder="1" applyAlignment="1" applyProtection="1">
      <alignment horizontal="center" vertical="center"/>
      <protection hidden="1"/>
    </xf>
    <xf numFmtId="170" fontId="3" fillId="4" borderId="30" xfId="1" applyNumberFormat="1" applyFont="1" applyFill="1" applyBorder="1" applyAlignment="1" applyProtection="1">
      <alignment horizontal="center" vertical="center"/>
      <protection hidden="1"/>
    </xf>
    <xf numFmtId="170" fontId="3" fillId="4" borderId="38" xfId="1" applyNumberFormat="1" applyFont="1" applyFill="1" applyBorder="1" applyAlignment="1" applyProtection="1">
      <alignment horizontal="center" vertical="center"/>
      <protection hidden="1"/>
    </xf>
    <xf numFmtId="170" fontId="1" fillId="0" borderId="38" xfId="1" applyNumberFormat="1" applyFont="1" applyFill="1" applyBorder="1" applyAlignment="1" applyProtection="1">
      <alignment horizontal="center" vertical="center"/>
      <protection hidden="1"/>
    </xf>
    <xf numFmtId="0" fontId="3" fillId="4" borderId="30" xfId="0" applyFont="1" applyFill="1" applyBorder="1" applyAlignment="1" applyProtection="1">
      <alignment vertical="center" wrapText="1"/>
      <protection hidden="1"/>
    </xf>
    <xf numFmtId="0" fontId="3" fillId="4" borderId="30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38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39" xfId="0" applyFont="1" applyFill="1" applyBorder="1" applyAlignment="1" applyProtection="1">
      <alignment vertical="center"/>
      <protection hidden="1"/>
    </xf>
    <xf numFmtId="0" fontId="0" fillId="0" borderId="40" xfId="0" applyFont="1" applyFill="1" applyBorder="1" applyAlignment="1" applyProtection="1">
      <alignment vertical="center"/>
      <protection hidden="1"/>
    </xf>
    <xf numFmtId="0" fontId="3" fillId="4" borderId="40" xfId="0" applyFont="1" applyFill="1" applyBorder="1" applyAlignment="1" applyProtection="1">
      <alignment horizontal="center" vertical="center"/>
      <protection hidden="1"/>
    </xf>
    <xf numFmtId="0" fontId="0" fillId="0" borderId="40" xfId="0" applyFont="1" applyFill="1" applyBorder="1" applyAlignment="1" applyProtection="1">
      <alignment horizontal="center" vertical="center"/>
      <protection hidden="1"/>
    </xf>
    <xf numFmtId="0" fontId="0" fillId="0" borderId="41" xfId="0" applyFont="1" applyFill="1" applyBorder="1" applyAlignment="1" applyProtection="1">
      <alignment vertical="center"/>
      <protection hidden="1"/>
    </xf>
    <xf numFmtId="0" fontId="0" fillId="0" borderId="42" xfId="0" applyFont="1" applyFill="1" applyBorder="1" applyAlignment="1" applyProtection="1">
      <alignment vertical="center"/>
      <protection hidden="1"/>
    </xf>
    <xf numFmtId="1" fontId="3" fillId="4" borderId="42" xfId="0" applyNumberFormat="1" applyFont="1" applyFill="1" applyBorder="1" applyAlignment="1" applyProtection="1">
      <alignment horizontal="center" vertical="center"/>
      <protection hidden="1"/>
    </xf>
    <xf numFmtId="0" fontId="0" fillId="0" borderId="42" xfId="0" applyFont="1" applyFill="1" applyBorder="1" applyAlignment="1" applyProtection="1">
      <alignment horizontal="center" vertical="center"/>
      <protection hidden="1"/>
    </xf>
    <xf numFmtId="9" fontId="3" fillId="4" borderId="42" xfId="1" applyNumberFormat="1" applyFont="1" applyFill="1" applyBorder="1" applyAlignment="1">
      <alignment horizontal="center" vertical="center"/>
    </xf>
    <xf numFmtId="9" fontId="1" fillId="0" borderId="42" xfId="1" applyNumberFormat="1" applyFont="1" applyFill="1" applyBorder="1" applyAlignment="1">
      <alignment horizontal="center" vertical="center"/>
    </xf>
    <xf numFmtId="169" fontId="3" fillId="4" borderId="42" xfId="0" applyNumberFormat="1" applyFont="1" applyFill="1" applyBorder="1" applyAlignment="1">
      <alignment horizontal="center" vertical="center"/>
    </xf>
    <xf numFmtId="169" fontId="0" fillId="0" borderId="42" xfId="0" applyNumberFormat="1" applyFont="1" applyFill="1" applyBorder="1" applyAlignment="1">
      <alignment horizontal="center" vertical="center"/>
    </xf>
    <xf numFmtId="164" fontId="3" fillId="4" borderId="42" xfId="0" applyNumberFormat="1" applyFont="1" applyFill="1" applyBorder="1" applyAlignment="1" applyProtection="1">
      <alignment horizontal="center" vertical="center"/>
      <protection hidden="1"/>
    </xf>
    <xf numFmtId="164" fontId="0" fillId="0" borderId="42" xfId="0" applyNumberFormat="1" applyFont="1" applyFill="1" applyBorder="1" applyAlignment="1" applyProtection="1">
      <alignment horizontal="center" vertical="center"/>
      <protection hidden="1"/>
    </xf>
    <xf numFmtId="0" fontId="3" fillId="4" borderId="42" xfId="0" applyFont="1" applyFill="1" applyBorder="1" applyAlignment="1" applyProtection="1">
      <alignment horizontal="center" vertical="center"/>
      <protection hidden="1"/>
    </xf>
    <xf numFmtId="1" fontId="0" fillId="0" borderId="42" xfId="0" applyNumberFormat="1" applyFont="1" applyFill="1" applyBorder="1" applyAlignment="1" applyProtection="1">
      <alignment horizontal="center" vertical="center"/>
      <protection hidden="1"/>
    </xf>
    <xf numFmtId="0" fontId="0" fillId="0" borderId="42" xfId="0" applyFont="1" applyFill="1" applyBorder="1" applyAlignment="1" applyProtection="1">
      <alignment vertical="center" wrapText="1"/>
      <protection hidden="1"/>
    </xf>
    <xf numFmtId="170" fontId="3" fillId="4" borderId="42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42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42" xfId="1" applyNumberFormat="1" applyFont="1" applyFill="1" applyBorder="1" applyAlignment="1" applyProtection="1">
      <alignment horizontal="center" vertical="center"/>
      <protection hidden="1"/>
    </xf>
    <xf numFmtId="170" fontId="1" fillId="0" borderId="42" xfId="1" applyNumberFormat="1" applyFont="1" applyFill="1" applyBorder="1" applyAlignment="1" applyProtection="1">
      <alignment horizontal="center" vertical="center"/>
      <protection hidden="1"/>
    </xf>
    <xf numFmtId="0" fontId="1" fillId="0" borderId="42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43" xfId="0" applyFont="1" applyFill="1" applyBorder="1" applyAlignment="1" applyProtection="1">
      <alignment vertical="center"/>
      <protection hidden="1"/>
    </xf>
    <xf numFmtId="0" fontId="0" fillId="0" borderId="44" xfId="0" applyFont="1" applyFill="1" applyBorder="1" applyAlignment="1" applyProtection="1">
      <alignment vertical="center" wrapText="1"/>
      <protection hidden="1"/>
    </xf>
    <xf numFmtId="0" fontId="3" fillId="4" borderId="44" xfId="0" applyFont="1" applyFill="1" applyBorder="1" applyAlignment="1" applyProtection="1">
      <alignment horizontal="center" vertical="center"/>
      <protection hidden="1"/>
    </xf>
    <xf numFmtId="0" fontId="1" fillId="0" borderId="44" xfId="1" applyNumberFormat="1" applyFont="1" applyFill="1" applyBorder="1" applyAlignment="1" applyProtection="1">
      <alignment horizontal="center" vertical="center" wrapText="1"/>
      <protection hidden="1"/>
    </xf>
    <xf numFmtId="3" fontId="3" fillId="4" borderId="9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19" xfId="0" applyNumberFormat="1" applyFill="1" applyBorder="1" applyAlignment="1" applyProtection="1">
      <alignment horizontal="center" vertical="center"/>
      <protection hidden="1"/>
    </xf>
    <xf numFmtId="0" fontId="3" fillId="4" borderId="8" xfId="0" applyFont="1" applyFill="1" applyBorder="1" applyAlignment="1">
      <alignment vertical="center"/>
    </xf>
    <xf numFmtId="3" fontId="3" fillId="4" borderId="9" xfId="0" applyNumberFormat="1" applyFont="1" applyFill="1" applyBorder="1" applyAlignment="1" applyProtection="1">
      <alignment horizontal="center" vertical="center"/>
      <protection hidden="1"/>
    </xf>
    <xf numFmtId="1" fontId="3" fillId="4" borderId="46" xfId="0" applyNumberFormat="1" applyFont="1" applyFill="1" applyBorder="1" applyAlignment="1">
      <alignment horizontal="center" vertical="center"/>
    </xf>
    <xf numFmtId="9" fontId="3" fillId="4" borderId="46" xfId="1" applyFont="1" applyFill="1" applyBorder="1" applyAlignment="1" applyProtection="1">
      <alignment horizontal="center" vertical="center"/>
      <protection hidden="1"/>
    </xf>
    <xf numFmtId="170" fontId="3" fillId="4" borderId="46" xfId="1" applyNumberFormat="1" applyFont="1" applyFill="1" applyBorder="1" applyAlignment="1">
      <alignment horizontal="center" vertical="center"/>
    </xf>
    <xf numFmtId="164" fontId="3" fillId="4" borderId="46" xfId="0" applyNumberFormat="1" applyFont="1" applyFill="1" applyBorder="1" applyAlignment="1">
      <alignment horizontal="center" vertical="center"/>
    </xf>
    <xf numFmtId="9" fontId="3" fillId="4" borderId="46" xfId="1" applyFont="1" applyFill="1" applyBorder="1" applyAlignment="1">
      <alignment horizontal="center" vertical="center"/>
    </xf>
    <xf numFmtId="9" fontId="9" fillId="4" borderId="46" xfId="1" applyFont="1" applyFill="1" applyBorder="1" applyAlignment="1" applyProtection="1">
      <alignment horizontal="center" vertical="center"/>
      <protection hidden="1"/>
    </xf>
    <xf numFmtId="170" fontId="9" fillId="4" borderId="47" xfId="1" applyNumberFormat="1" applyFont="1" applyFill="1" applyBorder="1" applyAlignment="1" applyProtection="1">
      <alignment horizontal="center" vertical="center"/>
      <protection hidden="1"/>
    </xf>
    <xf numFmtId="0" fontId="1" fillId="2" borderId="0" xfId="1" applyNumberFormat="1" applyFont="1" applyFill="1" applyBorder="1" applyAlignment="1">
      <alignment horizontal="center" vertical="center"/>
    </xf>
    <xf numFmtId="0" fontId="1" fillId="2" borderId="14" xfId="1" applyNumberFormat="1" applyFont="1" applyFill="1" applyBorder="1" applyAlignment="1">
      <alignment horizontal="center" vertical="center"/>
    </xf>
    <xf numFmtId="0" fontId="3" fillId="4" borderId="24" xfId="0" applyFont="1" applyFill="1" applyBorder="1" applyAlignment="1" applyProtection="1">
      <alignment vertical="center"/>
      <protection hidden="1"/>
    </xf>
    <xf numFmtId="0" fontId="3" fillId="4" borderId="25" xfId="0" applyFont="1" applyFill="1" applyBorder="1" applyAlignment="1" applyProtection="1">
      <alignment vertical="center"/>
      <protection hidden="1"/>
    </xf>
    <xf numFmtId="0" fontId="3" fillId="4" borderId="25" xfId="0" applyFont="1" applyFill="1" applyBorder="1" applyAlignment="1" applyProtection="1">
      <alignment horizontal="center" vertical="center"/>
      <protection hidden="1"/>
    </xf>
    <xf numFmtId="0" fontId="3" fillId="4" borderId="25" xfId="0" applyNumberFormat="1" applyFont="1" applyFill="1" applyBorder="1" applyAlignment="1">
      <alignment horizontal="center" vertical="center"/>
    </xf>
    <xf numFmtId="0" fontId="3" fillId="4" borderId="25" xfId="0" applyNumberFormat="1" applyFont="1" applyFill="1" applyBorder="1" applyAlignment="1" applyProtection="1">
      <alignment horizontal="center" vertical="center"/>
      <protection hidden="1"/>
    </xf>
    <xf numFmtId="170" fontId="3" fillId="4" borderId="25" xfId="1" applyNumberFormat="1" applyFont="1" applyFill="1" applyBorder="1" applyAlignment="1" applyProtection="1">
      <alignment horizontal="center" vertical="center"/>
      <protection hidden="1"/>
    </xf>
    <xf numFmtId="0" fontId="3" fillId="4" borderId="25" xfId="0" applyFont="1" applyFill="1" applyBorder="1" applyAlignment="1" applyProtection="1">
      <alignment vertical="center" wrapText="1"/>
      <protection hidden="1"/>
    </xf>
    <xf numFmtId="170" fontId="3" fillId="4" borderId="25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25" xfId="1" applyNumberFormat="1" applyFont="1" applyFill="1" applyBorder="1" applyAlignment="1">
      <alignment horizontal="center" vertical="center"/>
    </xf>
    <xf numFmtId="1" fontId="3" fillId="4" borderId="25" xfId="1" applyNumberFormat="1" applyFont="1" applyFill="1" applyBorder="1" applyAlignment="1" applyProtection="1">
      <alignment horizontal="center" vertical="center"/>
      <protection hidden="1"/>
    </xf>
    <xf numFmtId="0" fontId="3" fillId="4" borderId="26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2" fillId="3" borderId="48" xfId="0" applyFont="1" applyFill="1" applyBorder="1" applyAlignment="1" applyProtection="1">
      <alignment horizontal="center" vertical="center" wrapText="1"/>
      <protection hidden="1"/>
    </xf>
    <xf numFmtId="0" fontId="0" fillId="2" borderId="50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0" fillId="2" borderId="0" xfId="0" applyFill="1" applyBorder="1"/>
    <xf numFmtId="0" fontId="0" fillId="2" borderId="19" xfId="0" applyFill="1" applyBorder="1"/>
    <xf numFmtId="0" fontId="19" fillId="2" borderId="0" xfId="0" applyFont="1" applyFill="1"/>
    <xf numFmtId="0" fontId="19" fillId="2" borderId="0" xfId="0" applyFont="1" applyFill="1" applyProtection="1">
      <protection hidden="1"/>
    </xf>
    <xf numFmtId="1" fontId="19" fillId="2" borderId="0" xfId="0" applyNumberFormat="1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19" fillId="2" borderId="0" xfId="0" applyFont="1" applyFill="1" applyAlignment="1">
      <alignment horizontal="center"/>
    </xf>
    <xf numFmtId="170" fontId="1" fillId="2" borderId="0" xfId="1" applyNumberFormat="1" applyFont="1" applyFill="1" applyBorder="1" applyAlignment="1">
      <alignment horizontal="center" vertical="center"/>
    </xf>
    <xf numFmtId="170" fontId="3" fillId="4" borderId="16" xfId="1" applyNumberFormat="1" applyFont="1" applyFill="1" applyBorder="1" applyAlignment="1" applyProtection="1">
      <alignment horizontal="center" vertical="center"/>
      <protection hidden="1"/>
    </xf>
    <xf numFmtId="0" fontId="3" fillId="4" borderId="51" xfId="0" applyFont="1" applyFill="1" applyBorder="1" applyAlignment="1" applyProtection="1">
      <alignment vertical="center"/>
      <protection hidden="1"/>
    </xf>
    <xf numFmtId="170" fontId="1" fillId="2" borderId="19" xfId="1" applyNumberFormat="1" applyFont="1" applyFill="1" applyBorder="1" applyAlignment="1">
      <alignment horizontal="center" vertical="center"/>
    </xf>
    <xf numFmtId="0" fontId="0" fillId="2" borderId="52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8" fillId="0" borderId="0" xfId="0" applyFont="1" applyFill="1" applyAlignment="1">
      <alignment vertical="center"/>
    </xf>
    <xf numFmtId="3" fontId="8" fillId="0" borderId="0" xfId="0" applyNumberFormat="1" applyFont="1" applyFill="1" applyAlignment="1" applyProtection="1">
      <alignment horizontal="center" vertical="center"/>
      <protection hidden="1"/>
    </xf>
    <xf numFmtId="0" fontId="8" fillId="5" borderId="0" xfId="0" applyFont="1" applyFill="1" applyAlignment="1">
      <alignment vertical="center"/>
    </xf>
    <xf numFmtId="0" fontId="0" fillId="2" borderId="0" xfId="0" applyFill="1" applyBorder="1" applyAlignment="1" applyProtection="1">
      <alignment vertical="center"/>
      <protection hidden="1"/>
    </xf>
    <xf numFmtId="0" fontId="0" fillId="2" borderId="53" xfId="0" applyFill="1" applyBorder="1" applyAlignment="1" applyProtection="1">
      <alignment vertical="center"/>
      <protection hidden="1"/>
    </xf>
    <xf numFmtId="0" fontId="0" fillId="2" borderId="54" xfId="0" applyFill="1" applyBorder="1" applyAlignment="1" applyProtection="1">
      <alignment vertical="center"/>
      <protection hidden="1"/>
    </xf>
    <xf numFmtId="0" fontId="0" fillId="2" borderId="4" xfId="0" applyFill="1" applyBorder="1" applyAlignment="1" applyProtection="1">
      <alignment vertical="center"/>
      <protection hidden="1"/>
    </xf>
    <xf numFmtId="169" fontId="0" fillId="0" borderId="4" xfId="0" applyNumberFormat="1" applyFont="1" applyFill="1" applyBorder="1" applyAlignment="1" applyProtection="1">
      <alignment horizontal="center" vertical="center"/>
      <protection hidden="1"/>
    </xf>
    <xf numFmtId="0" fontId="3" fillId="0" borderId="20" xfId="0" applyFont="1" applyFill="1" applyBorder="1" applyAlignment="1" applyProtection="1">
      <alignment vertical="center"/>
      <protection hidden="1"/>
    </xf>
    <xf numFmtId="0" fontId="3" fillId="0" borderId="23" xfId="0" applyFont="1" applyFill="1" applyBorder="1" applyAlignment="1" applyProtection="1">
      <alignment vertical="center"/>
      <protection hidden="1"/>
    </xf>
    <xf numFmtId="0" fontId="0" fillId="0" borderId="21" xfId="0" applyFont="1" applyFill="1" applyBorder="1" applyAlignment="1" applyProtection="1">
      <alignment vertical="center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0" fillId="0" borderId="4" xfId="0" applyFont="1" applyFill="1" applyBorder="1" applyAlignment="1" applyProtection="1">
      <alignment vertical="center"/>
      <protection hidden="1"/>
    </xf>
    <xf numFmtId="0" fontId="0" fillId="0" borderId="2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170" fontId="8" fillId="2" borderId="0" xfId="1" applyNumberFormat="1" applyFont="1" applyFill="1" applyProtection="1">
      <protection hidden="1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3" fontId="8" fillId="2" borderId="0" xfId="0" applyNumberFormat="1" applyFont="1" applyFill="1" applyAlignment="1" applyProtection="1">
      <alignment horizontal="center"/>
      <protection hidden="1"/>
    </xf>
    <xf numFmtId="170" fontId="8" fillId="2" borderId="0" xfId="1" applyNumberFormat="1" applyFont="1" applyFill="1" applyAlignment="1" applyProtection="1">
      <alignment horizontal="center"/>
      <protection hidden="1"/>
    </xf>
    <xf numFmtId="170" fontId="0" fillId="2" borderId="0" xfId="1" applyNumberFormat="1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20" fillId="2" borderId="0" xfId="0" applyFont="1" applyFill="1" applyAlignment="1" applyProtection="1">
      <alignment vertical="center"/>
      <protection hidden="1"/>
    </xf>
    <xf numFmtId="0" fontId="20" fillId="2" borderId="0" xfId="0" applyFont="1" applyFill="1" applyProtection="1">
      <protection hidden="1"/>
    </xf>
    <xf numFmtId="1" fontId="19" fillId="0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Protection="1">
      <protection hidden="1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1" fontId="19" fillId="2" borderId="0" xfId="0" applyNumberFormat="1" applyFont="1" applyFill="1" applyAlignment="1">
      <alignment horizontal="center" vertical="center"/>
    </xf>
    <xf numFmtId="0" fontId="0" fillId="2" borderId="19" xfId="1" applyNumberFormat="1" applyFont="1" applyFill="1" applyBorder="1" applyAlignment="1" applyProtection="1">
      <alignment horizontal="center" vertical="center"/>
      <protection hidden="1"/>
    </xf>
    <xf numFmtId="1" fontId="0" fillId="4" borderId="46" xfId="0" applyNumberFormat="1" applyFont="1" applyFill="1" applyBorder="1" applyAlignment="1">
      <alignment horizontal="center" vertical="center"/>
    </xf>
    <xf numFmtId="1" fontId="0" fillId="4" borderId="56" xfId="0" applyNumberFormat="1" applyFont="1" applyFill="1" applyBorder="1" applyAlignment="1">
      <alignment horizontal="center" vertical="center"/>
    </xf>
    <xf numFmtId="170" fontId="1" fillId="4" borderId="46" xfId="1" applyNumberFormat="1" applyFont="1" applyFill="1" applyBorder="1" applyAlignment="1">
      <alignment horizontal="center" vertical="center"/>
    </xf>
    <xf numFmtId="170" fontId="1" fillId="4" borderId="57" xfId="1" applyNumberFormat="1" applyFont="1" applyFill="1" applyBorder="1" applyAlignment="1">
      <alignment horizontal="center" vertical="center"/>
    </xf>
    <xf numFmtId="164" fontId="8" fillId="4" borderId="46" xfId="0" applyNumberFormat="1" applyFont="1" applyFill="1" applyBorder="1" applyAlignment="1" applyProtection="1">
      <alignment horizontal="center" vertical="center"/>
      <protection hidden="1"/>
    </xf>
    <xf numFmtId="164" fontId="0" fillId="4" borderId="46" xfId="0" applyNumberFormat="1" applyFont="1" applyFill="1" applyBorder="1" applyAlignment="1">
      <alignment horizontal="center" vertical="center"/>
    </xf>
    <xf numFmtId="164" fontId="0" fillId="4" borderId="57" xfId="0" applyNumberFormat="1" applyFont="1" applyFill="1" applyBorder="1" applyAlignment="1">
      <alignment horizontal="center" vertical="center"/>
    </xf>
    <xf numFmtId="9" fontId="1" fillId="4" borderId="46" xfId="1" applyFont="1" applyFill="1" applyBorder="1" applyAlignment="1">
      <alignment horizontal="center" vertical="center"/>
    </xf>
    <xf numFmtId="9" fontId="1" fillId="4" borderId="57" xfId="1" applyFont="1" applyFill="1" applyBorder="1" applyAlignment="1">
      <alignment horizontal="center" vertical="center"/>
    </xf>
    <xf numFmtId="164" fontId="8" fillId="4" borderId="58" xfId="0" applyNumberFormat="1" applyFont="1" applyFill="1" applyBorder="1" applyAlignment="1" applyProtection="1">
      <alignment horizontal="center" vertical="center"/>
      <protection hidden="1"/>
    </xf>
    <xf numFmtId="9" fontId="8" fillId="4" borderId="46" xfId="1" applyFont="1" applyFill="1" applyBorder="1" applyAlignment="1" applyProtection="1">
      <alignment horizontal="center" vertical="center"/>
      <protection hidden="1"/>
    </xf>
    <xf numFmtId="170" fontId="8" fillId="4" borderId="47" xfId="1" applyNumberFormat="1" applyFont="1" applyFill="1" applyBorder="1" applyAlignment="1" applyProtection="1">
      <alignment horizontal="center" vertical="center"/>
      <protection hidden="1"/>
    </xf>
    <xf numFmtId="170" fontId="8" fillId="4" borderId="59" xfId="1" applyNumberFormat="1" applyFont="1" applyFill="1" applyBorder="1" applyAlignment="1" applyProtection="1">
      <alignment horizontal="center" vertical="center"/>
      <protection hidden="1"/>
    </xf>
    <xf numFmtId="0" fontId="3" fillId="4" borderId="45" xfId="0" applyFont="1" applyFill="1" applyBorder="1" applyAlignment="1">
      <alignment vertical="center"/>
    </xf>
    <xf numFmtId="170" fontId="0" fillId="4" borderId="57" xfId="1" applyNumberFormat="1" applyFont="1" applyFill="1" applyBorder="1" applyAlignment="1" applyProtection="1">
      <alignment horizontal="center" vertical="center"/>
      <protection hidden="1"/>
    </xf>
    <xf numFmtId="3" fontId="0" fillId="2" borderId="60" xfId="0" applyNumberFormat="1" applyFill="1" applyBorder="1" applyAlignment="1" applyProtection="1">
      <alignment horizontal="center" vertical="center"/>
      <protection hidden="1"/>
    </xf>
    <xf numFmtId="3" fontId="0" fillId="0" borderId="0" xfId="0" applyNumberFormat="1" applyFill="1" applyBorder="1" applyAlignment="1" applyProtection="1">
      <alignment horizontal="center" vertical="center"/>
      <protection hidden="1"/>
    </xf>
    <xf numFmtId="3" fontId="0" fillId="0" borderId="19" xfId="0" applyNumberFormat="1" applyFill="1" applyBorder="1" applyAlignment="1" applyProtection="1">
      <alignment horizontal="center" vertical="center"/>
      <protection hidden="1"/>
    </xf>
    <xf numFmtId="0" fontId="0" fillId="2" borderId="61" xfId="0" applyFill="1" applyBorder="1" applyAlignment="1" applyProtection="1">
      <alignment vertical="center"/>
      <protection hidden="1"/>
    </xf>
    <xf numFmtId="3" fontId="0" fillId="2" borderId="52" xfId="0" applyNumberFormat="1" applyFill="1" applyBorder="1" applyAlignment="1" applyProtection="1">
      <alignment horizontal="center" vertical="center"/>
      <protection hidden="1"/>
    </xf>
    <xf numFmtId="3" fontId="3" fillId="6" borderId="30" xfId="0" applyNumberFormat="1" applyFont="1" applyFill="1" applyBorder="1" applyAlignment="1" applyProtection="1">
      <alignment horizontal="center" vertical="center"/>
      <protection hidden="1"/>
    </xf>
    <xf numFmtId="0" fontId="0" fillId="2" borderId="62" xfId="0" applyFill="1" applyBorder="1" applyAlignment="1" applyProtection="1">
      <alignment vertical="center"/>
      <protection hidden="1"/>
    </xf>
    <xf numFmtId="3" fontId="0" fillId="2" borderId="38" xfId="0" applyNumberForma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left"/>
    </xf>
    <xf numFmtId="0" fontId="9" fillId="4" borderId="45" xfId="0" applyFont="1" applyFill="1" applyBorder="1" applyAlignment="1" applyProtection="1">
      <alignment horizontal="left" vertical="center"/>
      <protection hidden="1"/>
    </xf>
    <xf numFmtId="0" fontId="9" fillId="4" borderId="63" xfId="0" applyFont="1" applyFill="1" applyBorder="1" applyAlignment="1" applyProtection="1">
      <alignment horizontal="left" vertical="center"/>
      <protection hidden="1"/>
    </xf>
    <xf numFmtId="3" fontId="0" fillId="2" borderId="19" xfId="0" applyNumberFormat="1" applyFill="1" applyBorder="1" applyAlignment="1" applyProtection="1">
      <alignment horizontal="center" vertical="center"/>
      <protection hidden="1"/>
    </xf>
    <xf numFmtId="3" fontId="0" fillId="0" borderId="14" xfId="0" applyNumberFormat="1" applyFill="1" applyBorder="1" applyAlignment="1" applyProtection="1">
      <alignment horizontal="center" vertical="center"/>
      <protection hidden="1"/>
    </xf>
    <xf numFmtId="169" fontId="3" fillId="4" borderId="30" xfId="0" applyNumberFormat="1" applyFont="1" applyFill="1" applyBorder="1" applyAlignment="1">
      <alignment horizontal="center" vertical="center"/>
    </xf>
    <xf numFmtId="164" fontId="3" fillId="4" borderId="32" xfId="0" applyNumberFormat="1" applyFont="1" applyFill="1" applyBorder="1" applyAlignment="1" applyProtection="1">
      <alignment horizontal="center" vertical="center"/>
      <protection hidden="1"/>
    </xf>
    <xf numFmtId="164" fontId="0" fillId="0" borderId="64" xfId="0" applyNumberFormat="1" applyFont="1" applyFill="1" applyBorder="1" applyAlignment="1" applyProtection="1">
      <alignment horizontal="center" vertical="center"/>
      <protection hidden="1"/>
    </xf>
    <xf numFmtId="164" fontId="3" fillId="4" borderId="65" xfId="0" applyNumberFormat="1" applyFont="1" applyFill="1" applyBorder="1" applyAlignment="1" applyProtection="1">
      <alignment horizontal="center" vertical="center"/>
      <protection hidden="1"/>
    </xf>
    <xf numFmtId="164" fontId="0" fillId="0" borderId="66" xfId="0" applyNumberFormat="1" applyFont="1" applyFill="1" applyBorder="1" applyAlignment="1" applyProtection="1">
      <alignment horizontal="center" vertical="center"/>
      <protection hidden="1"/>
    </xf>
    <xf numFmtId="1" fontId="3" fillId="4" borderId="67" xfId="0" applyNumberFormat="1" applyFont="1" applyFill="1" applyBorder="1" applyAlignment="1" applyProtection="1">
      <alignment horizontal="center" vertical="center"/>
      <protection hidden="1"/>
    </xf>
    <xf numFmtId="170" fontId="1" fillId="0" borderId="69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70" xfId="1" applyNumberFormat="1" applyFont="1" applyFill="1" applyBorder="1" applyAlignment="1" applyProtection="1">
      <alignment horizontal="center" vertical="center"/>
      <protection hidden="1"/>
    </xf>
    <xf numFmtId="170" fontId="1" fillId="0" borderId="71" xfId="1" applyNumberFormat="1" applyFont="1" applyFill="1" applyBorder="1" applyAlignment="1" applyProtection="1">
      <alignment horizontal="center" vertical="center"/>
      <protection hidden="1"/>
    </xf>
    <xf numFmtId="1" fontId="3" fillId="4" borderId="72" xfId="1" applyNumberFormat="1" applyFont="1" applyFill="1" applyBorder="1" applyAlignment="1" applyProtection="1">
      <alignment horizontal="center" vertical="center"/>
      <protection hidden="1"/>
    </xf>
    <xf numFmtId="1" fontId="1" fillId="0" borderId="73" xfId="1" applyNumberFormat="1" applyFont="1" applyFill="1" applyBorder="1" applyAlignment="1" applyProtection="1">
      <alignment horizontal="center" vertical="center"/>
      <protection hidden="1"/>
    </xf>
    <xf numFmtId="170" fontId="3" fillId="4" borderId="74" xfId="1" applyNumberFormat="1" applyFont="1" applyFill="1" applyBorder="1" applyAlignment="1" applyProtection="1">
      <alignment horizontal="center" vertical="center"/>
      <protection hidden="1"/>
    </xf>
    <xf numFmtId="0" fontId="3" fillId="4" borderId="75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76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77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26" xfId="1" applyNumberFormat="1" applyFont="1" applyFill="1" applyBorder="1" applyAlignment="1" applyProtection="1">
      <alignment horizontal="center" vertical="center" wrapText="1"/>
      <protection hidden="1"/>
    </xf>
    <xf numFmtId="169" fontId="3" fillId="4" borderId="26" xfId="0" applyNumberFormat="1" applyFont="1" applyFill="1" applyBorder="1" applyAlignment="1">
      <alignment horizontal="center" vertical="center"/>
    </xf>
    <xf numFmtId="0" fontId="1" fillId="2" borderId="38" xfId="1" applyNumberFormat="1" applyFont="1" applyFill="1" applyBorder="1" applyAlignment="1">
      <alignment horizontal="center" vertical="center"/>
    </xf>
    <xf numFmtId="170" fontId="1" fillId="2" borderId="52" xfId="1" applyNumberFormat="1" applyFont="1" applyFill="1" applyBorder="1" applyAlignment="1">
      <alignment horizontal="center" vertical="center"/>
    </xf>
    <xf numFmtId="0" fontId="3" fillId="4" borderId="78" xfId="0" applyFont="1" applyFill="1" applyBorder="1" applyAlignment="1" applyProtection="1">
      <alignment vertical="center"/>
      <protection hidden="1"/>
    </xf>
    <xf numFmtId="0" fontId="3" fillId="4" borderId="79" xfId="0" applyFont="1" applyFill="1" applyBorder="1" applyAlignment="1" applyProtection="1">
      <alignment vertical="center"/>
      <protection hidden="1"/>
    </xf>
    <xf numFmtId="170" fontId="3" fillId="4" borderId="79" xfId="1" applyNumberFormat="1" applyFont="1" applyFill="1" applyBorder="1" applyAlignment="1" applyProtection="1">
      <alignment horizontal="center" vertical="center"/>
      <protection hidden="1"/>
    </xf>
    <xf numFmtId="0" fontId="3" fillId="4" borderId="80" xfId="0" applyFont="1" applyFill="1" applyBorder="1" applyAlignment="1" applyProtection="1">
      <alignment vertical="center"/>
      <protection hidden="1"/>
    </xf>
    <xf numFmtId="0" fontId="3" fillId="4" borderId="81" xfId="0" applyFont="1" applyFill="1" applyBorder="1" applyAlignment="1" applyProtection="1">
      <alignment vertical="center"/>
      <protection hidden="1"/>
    </xf>
    <xf numFmtId="170" fontId="3" fillId="4" borderId="81" xfId="1" applyNumberFormat="1" applyFont="1" applyFill="1" applyBorder="1" applyAlignment="1" applyProtection="1">
      <alignment horizontal="center" vertical="center"/>
      <protection hidden="1"/>
    </xf>
    <xf numFmtId="3" fontId="0" fillId="2" borderId="14" xfId="0" applyNumberFormat="1" applyFill="1" applyBorder="1" applyAlignment="1" applyProtection="1">
      <alignment horizontal="center" vertical="center"/>
      <protection hidden="1"/>
    </xf>
    <xf numFmtId="3" fontId="3" fillId="4" borderId="26" xfId="0" applyNumberFormat="1" applyFont="1" applyFill="1" applyBorder="1" applyAlignment="1" applyProtection="1">
      <alignment horizontal="center" vertical="center"/>
      <protection hidden="1"/>
    </xf>
    <xf numFmtId="3" fontId="3" fillId="4" borderId="16" xfId="0" applyNumberFormat="1" applyFont="1" applyFill="1" applyBorder="1" applyAlignment="1" applyProtection="1">
      <alignment horizontal="center" vertical="center"/>
      <protection hidden="1"/>
    </xf>
    <xf numFmtId="3" fontId="3" fillId="4" borderId="19" xfId="0" applyNumberFormat="1" applyFont="1" applyFill="1" applyBorder="1" applyAlignment="1" applyProtection="1">
      <alignment horizontal="center" vertical="center"/>
      <protection hidden="1"/>
    </xf>
    <xf numFmtId="3" fontId="3" fillId="4" borderId="14" xfId="0" applyNumberFormat="1" applyFont="1" applyFill="1" applyBorder="1" applyAlignment="1" applyProtection="1">
      <alignment horizontal="center" vertical="center"/>
      <protection hidden="1"/>
    </xf>
    <xf numFmtId="0" fontId="3" fillId="7" borderId="0" xfId="0" applyFont="1" applyFill="1" applyAlignment="1">
      <alignment horizontal="center"/>
    </xf>
    <xf numFmtId="0" fontId="9" fillId="7" borderId="0" xfId="0" applyFont="1" applyFill="1" applyProtection="1">
      <protection hidden="1"/>
    </xf>
    <xf numFmtId="0" fontId="9" fillId="7" borderId="0" xfId="0" applyFont="1" applyFill="1" applyAlignment="1" applyProtection="1">
      <alignment horizontal="center"/>
      <protection hidden="1"/>
    </xf>
    <xf numFmtId="9" fontId="9" fillId="7" borderId="0" xfId="0" applyNumberFormat="1" applyFont="1" applyFill="1" applyAlignment="1" applyProtection="1">
      <alignment horizontal="center"/>
      <protection hidden="1"/>
    </xf>
    <xf numFmtId="0" fontId="0" fillId="2" borderId="82" xfId="0" applyFill="1" applyBorder="1" applyAlignment="1" applyProtection="1">
      <alignment horizontal="center" vertic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2" fillId="3" borderId="82" xfId="0" applyFont="1" applyFill="1" applyBorder="1" applyAlignment="1" applyProtection="1">
      <alignment horizontal="center" vertical="center" wrapText="1"/>
      <protection hidden="1"/>
    </xf>
    <xf numFmtId="0" fontId="0" fillId="0" borderId="83" xfId="0" applyFill="1" applyBorder="1" applyAlignment="1" applyProtection="1">
      <alignment horizontal="center" vertical="center"/>
      <protection hidden="1"/>
    </xf>
    <xf numFmtId="0" fontId="3" fillId="0" borderId="83" xfId="0" applyFont="1" applyFill="1" applyBorder="1" applyAlignment="1" applyProtection="1">
      <alignment vertical="center"/>
      <protection hidden="1"/>
    </xf>
    <xf numFmtId="0" fontId="17" fillId="0" borderId="83" xfId="0" applyFont="1" applyFill="1" applyBorder="1" applyAlignment="1">
      <alignment vertical="center"/>
    </xf>
    <xf numFmtId="0" fontId="5" fillId="2" borderId="0" xfId="0" applyFont="1" applyFill="1" applyAlignment="1">
      <alignment horizontal="left"/>
    </xf>
    <xf numFmtId="0" fontId="0" fillId="0" borderId="38" xfId="0" applyFill="1" applyBorder="1" applyAlignment="1" applyProtection="1">
      <alignment horizontal="left" vertical="center"/>
      <protection hidden="1"/>
    </xf>
    <xf numFmtId="0" fontId="17" fillId="0" borderId="0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0" fillId="0" borderId="0" xfId="0" applyFill="1"/>
    <xf numFmtId="3" fontId="3" fillId="4" borderId="3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left" vertical="center"/>
      <protection hidden="1"/>
    </xf>
    <xf numFmtId="3" fontId="19" fillId="2" borderId="0" xfId="0" applyNumberFormat="1" applyFont="1" applyFill="1" applyAlignment="1">
      <alignment horizontal="center" vertical="center"/>
    </xf>
    <xf numFmtId="0" fontId="19" fillId="2" borderId="0" xfId="0" applyFont="1" applyFill="1" applyAlignment="1" applyProtection="1">
      <alignment horizontal="left" vertical="center"/>
      <protection hidden="1"/>
    </xf>
    <xf numFmtId="0" fontId="21" fillId="0" borderId="0" xfId="0" applyFont="1" applyAlignment="1">
      <alignment horizontal="center"/>
    </xf>
    <xf numFmtId="169" fontId="3" fillId="4" borderId="4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>
      <alignment horizontal="right" vertical="center"/>
    </xf>
    <xf numFmtId="0" fontId="5" fillId="0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8" fillId="0" borderId="0" xfId="0" applyFont="1" applyFill="1" applyAlignment="1" applyProtection="1">
      <alignment horizontal="center" vertical="center"/>
      <protection hidden="1"/>
    </xf>
    <xf numFmtId="3" fontId="3" fillId="6" borderId="0" xfId="0" applyNumberFormat="1" applyFont="1" applyFill="1" applyBorder="1" applyAlignment="1" applyProtection="1">
      <alignment horizontal="center" vertical="center"/>
      <protection hidden="1"/>
    </xf>
    <xf numFmtId="169" fontId="3" fillId="6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>
      <alignment horizontal="left" vertical="center" wrapText="1" shrinkToFit="1"/>
    </xf>
    <xf numFmtId="0" fontId="5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3" fillId="4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12" xfId="1" applyNumberFormat="1" applyFont="1" applyFill="1" applyBorder="1" applyAlignment="1">
      <alignment horizontal="center" vertical="center"/>
    </xf>
    <xf numFmtId="1" fontId="3" fillId="4" borderId="25" xfId="1" applyNumberFormat="1" applyFont="1" applyFill="1" applyBorder="1" applyAlignment="1">
      <alignment horizontal="center" vertical="center"/>
    </xf>
    <xf numFmtId="0" fontId="0" fillId="2" borderId="0" xfId="1" applyNumberFormat="1" applyFont="1" applyFill="1" applyBorder="1" applyAlignment="1" applyProtection="1">
      <alignment horizontal="center" vertical="center"/>
      <protection hidden="1"/>
    </xf>
    <xf numFmtId="1" fontId="0" fillId="4" borderId="25" xfId="0" applyNumberFormat="1" applyFont="1" applyFill="1" applyBorder="1" applyAlignment="1">
      <alignment horizontal="center" vertical="center"/>
    </xf>
    <xf numFmtId="9" fontId="1" fillId="4" borderId="25" xfId="1" applyFont="1" applyFill="1" applyBorder="1" applyAlignment="1" applyProtection="1">
      <alignment horizontal="center" vertical="center"/>
      <protection hidden="1"/>
    </xf>
    <xf numFmtId="170" fontId="1" fillId="4" borderId="25" xfId="1" applyNumberFormat="1" applyFont="1" applyFill="1" applyBorder="1" applyAlignment="1">
      <alignment horizontal="center" vertical="center"/>
    </xf>
    <xf numFmtId="164" fontId="8" fillId="4" borderId="25" xfId="0" applyNumberFormat="1" applyFont="1" applyFill="1" applyBorder="1" applyAlignment="1" applyProtection="1">
      <alignment horizontal="center" vertical="center"/>
      <protection hidden="1"/>
    </xf>
    <xf numFmtId="164" fontId="0" fillId="4" borderId="25" xfId="0" applyNumberFormat="1" applyFont="1" applyFill="1" applyBorder="1" applyAlignment="1">
      <alignment horizontal="center" vertical="center"/>
    </xf>
    <xf numFmtId="9" fontId="1" fillId="4" borderId="25" xfId="1" applyFont="1" applyFill="1" applyBorder="1" applyAlignment="1">
      <alignment horizontal="center" vertical="center"/>
    </xf>
    <xf numFmtId="170" fontId="0" fillId="4" borderId="25" xfId="1" applyNumberFormat="1" applyFont="1" applyFill="1" applyBorder="1" applyAlignment="1" applyProtection="1">
      <alignment horizontal="center" vertical="center"/>
      <protection hidden="1"/>
    </xf>
    <xf numFmtId="9" fontId="0" fillId="4" borderId="25" xfId="1" applyFont="1" applyFill="1" applyBorder="1" applyAlignment="1">
      <alignment horizontal="center" vertical="center"/>
    </xf>
    <xf numFmtId="170" fontId="8" fillId="4" borderId="25" xfId="1" applyNumberFormat="1" applyFont="1" applyFill="1" applyBorder="1" applyAlignment="1" applyProtection="1">
      <alignment horizontal="center" vertical="center"/>
      <protection hidden="1"/>
    </xf>
    <xf numFmtId="0" fontId="3" fillId="4" borderId="21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2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25" xfId="0" applyNumberFormat="1" applyFill="1" applyBorder="1" applyAlignment="1" applyProtection="1">
      <alignment horizontal="center" vertical="center"/>
      <protection hidden="1"/>
    </xf>
    <xf numFmtId="3" fontId="8" fillId="2" borderId="25" xfId="0" applyNumberFormat="1" applyFont="1" applyFill="1" applyBorder="1" applyAlignment="1" applyProtection="1">
      <alignment horizontal="center" vertical="center"/>
      <protection hidden="1"/>
    </xf>
    <xf numFmtId="3" fontId="0" fillId="2" borderId="64" xfId="0" applyNumberFormat="1" applyFill="1" applyBorder="1" applyAlignment="1" applyProtection="1">
      <alignment horizontal="center" vertical="center"/>
      <protection hidden="1"/>
    </xf>
    <xf numFmtId="1" fontId="19" fillId="2" borderId="0" xfId="1" applyNumberFormat="1" applyFont="1" applyFill="1" applyAlignment="1">
      <alignment horizontal="center"/>
    </xf>
    <xf numFmtId="1" fontId="19" fillId="2" borderId="0" xfId="0" applyNumberFormat="1" applyFont="1" applyFill="1" applyAlignment="1">
      <alignment horizontal="center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86" xfId="0" applyFill="1" applyBorder="1" applyAlignment="1" applyProtection="1">
      <alignment horizontal="center" vertical="center"/>
      <protection hidden="1"/>
    </xf>
    <xf numFmtId="3" fontId="8" fillId="2" borderId="87" xfId="0" applyNumberFormat="1" applyFont="1" applyFill="1" applyBorder="1" applyAlignment="1" applyProtection="1">
      <alignment horizontal="center" vertical="center"/>
      <protection hidden="1"/>
    </xf>
    <xf numFmtId="3" fontId="8" fillId="2" borderId="88" xfId="0" applyNumberFormat="1" applyFont="1" applyFill="1" applyBorder="1" applyAlignment="1" applyProtection="1">
      <alignment horizontal="center" vertical="center"/>
      <protection hidden="1"/>
    </xf>
    <xf numFmtId="3" fontId="8" fillId="2" borderId="89" xfId="0" applyNumberFormat="1" applyFont="1" applyFill="1" applyBorder="1" applyAlignment="1" applyProtection="1">
      <alignment horizontal="center" vertical="center"/>
      <protection hidden="1"/>
    </xf>
    <xf numFmtId="3" fontId="8" fillId="2" borderId="90" xfId="0" applyNumberFormat="1" applyFont="1" applyFill="1" applyBorder="1" applyAlignment="1" applyProtection="1">
      <alignment horizontal="center" vertical="center"/>
      <protection hidden="1"/>
    </xf>
    <xf numFmtId="3" fontId="8" fillId="2" borderId="91" xfId="0" applyNumberFormat="1" applyFont="1" applyFill="1" applyBorder="1" applyAlignment="1" applyProtection="1">
      <alignment horizontal="center" vertical="center"/>
      <protection hidden="1"/>
    </xf>
    <xf numFmtId="170" fontId="1" fillId="0" borderId="19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65" xfId="1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" fillId="2" borderId="30" xfId="1" applyNumberFormat="1" applyFont="1" applyFill="1" applyBorder="1" applyAlignment="1">
      <alignment horizontal="center" vertical="center"/>
    </xf>
    <xf numFmtId="0" fontId="19" fillId="2" borderId="0" xfId="0" applyFont="1" applyFill="1" applyAlignment="1" applyProtection="1">
      <alignment horizontal="right" vertical="center"/>
      <protection hidden="1"/>
    </xf>
    <xf numFmtId="3" fontId="8" fillId="2" borderId="92" xfId="0" applyNumberFormat="1" applyFont="1" applyFill="1" applyBorder="1" applyAlignment="1" applyProtection="1">
      <alignment horizontal="center" vertical="center"/>
      <protection hidden="1"/>
    </xf>
    <xf numFmtId="170" fontId="0" fillId="2" borderId="0" xfId="1" applyNumberFormat="1" applyFont="1" applyFill="1" applyProtection="1">
      <protection locked="0" hidden="1"/>
    </xf>
    <xf numFmtId="0" fontId="0" fillId="2" borderId="48" xfId="0" applyFill="1" applyBorder="1" applyAlignment="1" applyProtection="1">
      <alignment horizontal="center" vertical="center"/>
      <protection hidden="1"/>
    </xf>
    <xf numFmtId="3" fontId="8" fillId="2" borderId="101" xfId="0" applyNumberFormat="1" applyFont="1" applyFill="1" applyBorder="1" applyAlignment="1" applyProtection="1">
      <alignment horizontal="center" vertical="center"/>
      <protection hidden="1"/>
    </xf>
    <xf numFmtId="3" fontId="0" fillId="0" borderId="98" xfId="0" applyNumberFormat="1" applyFill="1" applyBorder="1" applyAlignment="1" applyProtection="1">
      <alignment horizontal="center" vertical="center"/>
      <protection hidden="1"/>
    </xf>
    <xf numFmtId="0" fontId="8" fillId="2" borderId="84" xfId="0" applyFont="1" applyFill="1" applyBorder="1" applyProtection="1">
      <protection hidden="1"/>
    </xf>
    <xf numFmtId="3" fontId="3" fillId="6" borderId="55" xfId="0" applyNumberFormat="1" applyFont="1" applyFill="1" applyBorder="1" applyAlignment="1" applyProtection="1">
      <alignment horizontal="center" vertical="center"/>
      <protection hidden="1"/>
    </xf>
    <xf numFmtId="0" fontId="3" fillId="0" borderId="98" xfId="0" applyFont="1" applyFill="1" applyBorder="1" applyAlignment="1" applyProtection="1">
      <alignment horizontal="center" vertical="center"/>
      <protection hidden="1"/>
    </xf>
    <xf numFmtId="0" fontId="3" fillId="4" borderId="98" xfId="0" applyFont="1" applyFill="1" applyBorder="1" applyAlignment="1" applyProtection="1">
      <alignment horizontal="center" vertical="center"/>
      <protection hidden="1"/>
    </xf>
    <xf numFmtId="0" fontId="3" fillId="4" borderId="103" xfId="0" applyFont="1" applyFill="1" applyBorder="1" applyAlignment="1" applyProtection="1">
      <alignment horizontal="center" vertical="center"/>
      <protection hidden="1"/>
    </xf>
    <xf numFmtId="3" fontId="8" fillId="2" borderId="104" xfId="0" applyNumberFormat="1" applyFont="1" applyFill="1" applyBorder="1" applyAlignment="1" applyProtection="1">
      <alignment horizontal="center" vertical="center"/>
      <protection hidden="1"/>
    </xf>
    <xf numFmtId="3" fontId="8" fillId="2" borderId="98" xfId="0" applyNumberFormat="1" applyFont="1" applyFill="1" applyBorder="1" applyAlignment="1" applyProtection="1">
      <alignment horizontal="center" vertical="center"/>
      <protection hidden="1"/>
    </xf>
    <xf numFmtId="3" fontId="3" fillId="6" borderId="98" xfId="0" applyNumberFormat="1" applyFont="1" applyFill="1" applyBorder="1" applyAlignment="1" applyProtection="1">
      <alignment horizontal="center" vertical="center"/>
      <protection hidden="1"/>
    </xf>
    <xf numFmtId="169" fontId="3" fillId="6" borderId="98" xfId="0" applyNumberFormat="1" applyFont="1" applyFill="1" applyBorder="1" applyAlignment="1" applyProtection="1">
      <alignment horizontal="center" vertical="center"/>
      <protection hidden="1"/>
    </xf>
    <xf numFmtId="164" fontId="0" fillId="0" borderId="98" xfId="0" applyNumberFormat="1" applyFont="1" applyFill="1" applyBorder="1" applyAlignment="1" applyProtection="1">
      <alignment horizontal="center" vertical="center"/>
      <protection hidden="1"/>
    </xf>
    <xf numFmtId="3" fontId="3" fillId="4" borderId="98" xfId="0" applyNumberFormat="1" applyFont="1" applyFill="1" applyBorder="1" applyAlignment="1" applyProtection="1">
      <alignment horizontal="center" vertical="center"/>
      <protection hidden="1"/>
    </xf>
    <xf numFmtId="169" fontId="0" fillId="0" borderId="98" xfId="0" applyNumberFormat="1" applyFont="1" applyFill="1" applyBorder="1" applyAlignment="1" applyProtection="1">
      <alignment horizontal="center" vertical="center"/>
      <protection hidden="1"/>
    </xf>
    <xf numFmtId="3" fontId="0" fillId="0" borderId="98" xfId="0" applyNumberFormat="1" applyFont="1" applyFill="1" applyBorder="1" applyAlignment="1" applyProtection="1">
      <alignment horizontal="center" vertical="center"/>
      <protection hidden="1"/>
    </xf>
    <xf numFmtId="169" fontId="0" fillId="0" borderId="99" xfId="0" applyNumberFormat="1" applyFont="1" applyFill="1" applyBorder="1" applyAlignment="1" applyProtection="1">
      <alignment horizontal="center" vertical="center"/>
      <protection hidden="1"/>
    </xf>
    <xf numFmtId="9" fontId="1" fillId="6" borderId="99" xfId="1" applyFont="1" applyFill="1" applyBorder="1" applyAlignment="1">
      <alignment horizontal="center" vertical="center"/>
    </xf>
    <xf numFmtId="1" fontId="1" fillId="6" borderId="100" xfId="1" applyNumberFormat="1" applyFont="1" applyFill="1" applyBorder="1" applyAlignment="1">
      <alignment horizontal="center" vertical="center"/>
    </xf>
    <xf numFmtId="1" fontId="0" fillId="6" borderId="100" xfId="0" applyNumberFormat="1" applyFont="1" applyFill="1" applyBorder="1" applyAlignment="1">
      <alignment horizontal="center" vertical="center"/>
    </xf>
    <xf numFmtId="9" fontId="1" fillId="6" borderId="100" xfId="1" applyFont="1" applyFill="1" applyBorder="1" applyAlignment="1">
      <alignment horizontal="center" vertical="center"/>
    </xf>
    <xf numFmtId="164" fontId="3" fillId="4" borderId="105" xfId="0" applyNumberFormat="1" applyFont="1" applyFill="1" applyBorder="1" applyAlignment="1" applyProtection="1">
      <alignment horizontal="center" vertical="center"/>
      <protection hidden="1"/>
    </xf>
    <xf numFmtId="164" fontId="0" fillId="0" borderId="106" xfId="0" applyNumberFormat="1" applyFont="1" applyFill="1" applyBorder="1" applyAlignment="1" applyProtection="1">
      <alignment horizontal="center" vertical="center"/>
      <protection hidden="1"/>
    </xf>
    <xf numFmtId="3" fontId="8" fillId="2" borderId="38" xfId="0" applyNumberFormat="1" applyFont="1" applyFill="1" applyBorder="1" applyAlignment="1" applyProtection="1">
      <alignment horizontal="center" vertical="center"/>
      <protection hidden="1"/>
    </xf>
    <xf numFmtId="3" fontId="8" fillId="2" borderId="106" xfId="0" applyNumberFormat="1" applyFont="1" applyFill="1" applyBorder="1" applyAlignment="1" applyProtection="1">
      <alignment horizontal="center" vertical="center"/>
      <protection hidden="1"/>
    </xf>
    <xf numFmtId="3" fontId="3" fillId="4" borderId="38" xfId="0" applyNumberFormat="1" applyFont="1" applyFill="1" applyBorder="1" applyAlignment="1" applyProtection="1">
      <alignment horizontal="center" vertical="center"/>
      <protection hidden="1"/>
    </xf>
    <xf numFmtId="170" fontId="3" fillId="4" borderId="30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38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9" xfId="0" applyFont="1" applyFill="1" applyBorder="1" applyAlignment="1" applyProtection="1">
      <alignment horizontal="center" vertical="center"/>
      <protection hidden="1"/>
    </xf>
    <xf numFmtId="0" fontId="0" fillId="0" borderId="81" xfId="0" applyFont="1" applyFill="1" applyBorder="1" applyAlignment="1" applyProtection="1">
      <alignment horizontal="center" vertical="center"/>
      <protection hidden="1"/>
    </xf>
    <xf numFmtId="9" fontId="1" fillId="0" borderId="81" xfId="1" applyNumberFormat="1" applyFont="1" applyFill="1" applyBorder="1" applyAlignment="1">
      <alignment horizontal="center" vertical="center"/>
    </xf>
    <xf numFmtId="169" fontId="0" fillId="0" borderId="81" xfId="0" applyNumberFormat="1" applyFont="1" applyFill="1" applyBorder="1" applyAlignment="1">
      <alignment horizontal="center" vertical="center"/>
    </xf>
    <xf numFmtId="164" fontId="0" fillId="0" borderId="81" xfId="0" applyNumberFormat="1" applyFont="1" applyFill="1" applyBorder="1" applyAlignment="1" applyProtection="1">
      <alignment horizontal="center" vertical="center"/>
      <protection hidden="1"/>
    </xf>
    <xf numFmtId="1" fontId="0" fillId="0" borderId="81" xfId="0" applyNumberFormat="1" applyFont="1" applyFill="1" applyBorder="1" applyAlignment="1" applyProtection="1">
      <alignment horizontal="center" vertical="center"/>
      <protection hidden="1"/>
    </xf>
    <xf numFmtId="170" fontId="1" fillId="0" borderId="81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81" xfId="1" applyNumberFormat="1" applyFont="1" applyFill="1" applyBorder="1" applyAlignment="1" applyProtection="1">
      <alignment horizontal="center" vertical="center"/>
      <protection hidden="1"/>
    </xf>
    <xf numFmtId="0" fontId="1" fillId="0" borderId="81" xfId="1" applyNumberFormat="1" applyFont="1" applyFill="1" applyBorder="1" applyAlignment="1" applyProtection="1">
      <alignment horizontal="center" vertical="center" wrapText="1"/>
      <protection hidden="1"/>
    </xf>
    <xf numFmtId="0" fontId="1" fillId="0" borderId="109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110" xfId="0" applyFont="1" applyFill="1" applyBorder="1" applyAlignment="1" applyProtection="1">
      <alignment horizontal="center" vertical="center"/>
      <protection hidden="1"/>
    </xf>
    <xf numFmtId="0" fontId="0" fillId="0" borderId="111" xfId="0" applyFont="1" applyFill="1" applyBorder="1" applyAlignment="1" applyProtection="1">
      <alignment horizontal="center" vertical="center"/>
      <protection hidden="1"/>
    </xf>
    <xf numFmtId="9" fontId="1" fillId="0" borderId="111" xfId="1" applyNumberFormat="1" applyFont="1" applyFill="1" applyBorder="1" applyAlignment="1">
      <alignment horizontal="center" vertical="center"/>
    </xf>
    <xf numFmtId="169" fontId="0" fillId="0" borderId="111" xfId="0" applyNumberFormat="1" applyFont="1" applyFill="1" applyBorder="1" applyAlignment="1">
      <alignment horizontal="center" vertical="center"/>
    </xf>
    <xf numFmtId="164" fontId="0" fillId="0" borderId="111" xfId="0" applyNumberFormat="1" applyFont="1" applyFill="1" applyBorder="1" applyAlignment="1" applyProtection="1">
      <alignment horizontal="center" vertical="center"/>
      <protection hidden="1"/>
    </xf>
    <xf numFmtId="1" fontId="0" fillId="0" borderId="111" xfId="0" applyNumberFormat="1" applyFont="1" applyFill="1" applyBorder="1" applyAlignment="1" applyProtection="1">
      <alignment horizontal="center" vertical="center"/>
      <protection hidden="1"/>
    </xf>
    <xf numFmtId="170" fontId="1" fillId="0" borderId="111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11" xfId="1" applyNumberFormat="1" applyFont="1" applyFill="1" applyBorder="1" applyAlignment="1" applyProtection="1">
      <alignment horizontal="center" vertical="center"/>
      <protection hidden="1"/>
    </xf>
    <xf numFmtId="0" fontId="1" fillId="0" borderId="111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27" xfId="0" applyNumberFormat="1" applyFont="1" applyFill="1" applyBorder="1" applyAlignment="1" applyProtection="1">
      <alignment horizontal="center" vertical="center"/>
      <protection hidden="1"/>
    </xf>
    <xf numFmtId="0" fontId="1" fillId="2" borderId="19" xfId="1" applyNumberFormat="1" applyFont="1" applyFill="1" applyBorder="1" applyAlignment="1">
      <alignment horizontal="center" vertical="center"/>
    </xf>
    <xf numFmtId="0" fontId="1" fillId="2" borderId="85" xfId="1" applyNumberFormat="1" applyFont="1" applyFill="1" applyBorder="1" applyAlignment="1">
      <alignment horizontal="center" vertical="center"/>
    </xf>
    <xf numFmtId="0" fontId="3" fillId="4" borderId="112" xfId="0" applyFont="1" applyFill="1" applyBorder="1" applyAlignment="1" applyProtection="1">
      <alignment horizontal="center" vertical="center"/>
      <protection hidden="1"/>
    </xf>
    <xf numFmtId="3" fontId="0" fillId="0" borderId="94" xfId="0" applyNumberFormat="1" applyFill="1" applyBorder="1" applyAlignment="1" applyProtection="1">
      <alignment horizontal="center" vertical="center"/>
      <protection hidden="1"/>
    </xf>
    <xf numFmtId="0" fontId="3" fillId="4" borderId="108" xfId="0" applyFont="1" applyFill="1" applyBorder="1" applyAlignment="1" applyProtection="1">
      <alignment horizontal="center" vertical="center"/>
      <protection hidden="1"/>
    </xf>
    <xf numFmtId="3" fontId="8" fillId="2" borderId="113" xfId="0" applyNumberFormat="1" applyFont="1" applyFill="1" applyBorder="1" applyAlignment="1" applyProtection="1">
      <alignment horizontal="center" vertical="center"/>
      <protection hidden="1"/>
    </xf>
    <xf numFmtId="3" fontId="8" fillId="2" borderId="95" xfId="0" applyNumberFormat="1" applyFont="1" applyFill="1" applyBorder="1" applyAlignment="1" applyProtection="1">
      <alignment horizontal="center" vertical="center"/>
      <protection hidden="1"/>
    </xf>
    <xf numFmtId="3" fontId="0" fillId="0" borderId="97" xfId="0" applyNumberFormat="1" applyFill="1" applyBorder="1" applyAlignment="1" applyProtection="1">
      <alignment horizontal="center" vertical="center"/>
      <protection hidden="1"/>
    </xf>
    <xf numFmtId="3" fontId="0" fillId="0" borderId="114" xfId="0" applyNumberFormat="1" applyFill="1" applyBorder="1" applyAlignment="1" applyProtection="1">
      <alignment horizontal="center" vertical="center"/>
      <protection hidden="1"/>
    </xf>
    <xf numFmtId="0" fontId="3" fillId="4" borderId="96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 indent="1"/>
    </xf>
    <xf numFmtId="0" fontId="0" fillId="0" borderId="0" xfId="0" applyNumberFormat="1"/>
    <xf numFmtId="0" fontId="3" fillId="0" borderId="115" xfId="0" applyFont="1" applyBorder="1" applyAlignment="1">
      <alignment horizontal="left"/>
    </xf>
    <xf numFmtId="0" fontId="3" fillId="0" borderId="115" xfId="0" applyNumberFormat="1" applyFont="1" applyBorder="1"/>
    <xf numFmtId="164" fontId="0" fillId="2" borderId="0" xfId="0" applyNumberFormat="1" applyFill="1"/>
    <xf numFmtId="0" fontId="0" fillId="7" borderId="0" xfId="0" applyNumberFormat="1" applyFill="1"/>
    <xf numFmtId="164" fontId="0" fillId="7" borderId="0" xfId="0" applyNumberFormat="1" applyFill="1"/>
    <xf numFmtId="0" fontId="17" fillId="0" borderId="52" xfId="0" applyFont="1" applyFill="1" applyBorder="1" applyAlignment="1">
      <alignment vertical="center"/>
    </xf>
    <xf numFmtId="0" fontId="23" fillId="2" borderId="0" xfId="0" applyFont="1" applyFill="1"/>
    <xf numFmtId="0" fontId="0" fillId="0" borderId="0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17" fillId="0" borderId="117" xfId="0" applyFont="1" applyFill="1" applyBorder="1" applyAlignment="1">
      <alignment vertical="center"/>
    </xf>
    <xf numFmtId="3" fontId="0" fillId="0" borderId="118" xfId="0" applyNumberForma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3" fillId="4" borderId="46" xfId="0" applyFont="1" applyFill="1" applyBorder="1" applyAlignment="1" applyProtection="1">
      <alignment vertical="center" wrapText="1"/>
      <protection hidden="1"/>
    </xf>
    <xf numFmtId="0" fontId="19" fillId="0" borderId="0" xfId="0" applyFont="1" applyFill="1" applyBorder="1"/>
    <xf numFmtId="0" fontId="3" fillId="0" borderId="0" xfId="0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0" fontId="0" fillId="2" borderId="46" xfId="0" applyFill="1" applyBorder="1" applyAlignment="1" applyProtection="1">
      <alignment horizontal="center" vertical="center"/>
      <protection hidden="1"/>
    </xf>
    <xf numFmtId="3" fontId="0" fillId="2" borderId="46" xfId="0" applyNumberForma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14" xfId="0" applyFill="1" applyBorder="1"/>
    <xf numFmtId="0" fontId="5" fillId="2" borderId="0" xfId="0" applyFont="1" applyFill="1" applyAlignment="1">
      <alignment horizontal="left"/>
    </xf>
    <xf numFmtId="0" fontId="3" fillId="0" borderId="4" xfId="0" applyFont="1" applyFill="1" applyBorder="1" applyAlignment="1" applyProtection="1">
      <alignment vertical="center"/>
      <protection hidden="1"/>
    </xf>
    <xf numFmtId="0" fontId="17" fillId="5" borderId="64" xfId="0" applyFont="1" applyFill="1" applyBorder="1" applyAlignment="1">
      <alignment vertical="center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169" fontId="0" fillId="2" borderId="0" xfId="0" applyNumberFormat="1" applyFont="1" applyFill="1" applyBorder="1" applyAlignment="1">
      <alignment horizontal="center" vertical="center"/>
    </xf>
    <xf numFmtId="169" fontId="0" fillId="2" borderId="52" xfId="0" applyNumberFormat="1" applyFont="1" applyFill="1" applyBorder="1" applyAlignment="1">
      <alignment horizontal="center" vertical="center"/>
    </xf>
    <xf numFmtId="3" fontId="3" fillId="4" borderId="122" xfId="0" applyNumberFormat="1" applyFont="1" applyFill="1" applyBorder="1" applyAlignment="1" applyProtection="1">
      <alignment horizontal="center" vertical="center"/>
      <protection hidden="1"/>
    </xf>
    <xf numFmtId="0" fontId="3" fillId="4" borderId="122" xfId="0" applyFont="1" applyFill="1" applyBorder="1" applyAlignment="1" applyProtection="1">
      <alignment horizontal="center" vertical="center"/>
      <protection hidden="1"/>
    </xf>
    <xf numFmtId="1" fontId="3" fillId="4" borderId="46" xfId="0" applyNumberFormat="1" applyFont="1" applyFill="1" applyBorder="1" applyAlignment="1" applyProtection="1">
      <alignment horizontal="center" vertical="center"/>
      <protection hidden="1"/>
    </xf>
    <xf numFmtId="3" fontId="3" fillId="4" borderId="46" xfId="0" applyNumberFormat="1" applyFont="1" applyFill="1" applyBorder="1" applyAlignment="1" applyProtection="1">
      <alignment horizontal="center" vertical="center"/>
      <protection hidden="1"/>
    </xf>
    <xf numFmtId="0" fontId="3" fillId="4" borderId="46" xfId="0" applyFont="1" applyFill="1" applyBorder="1" applyAlignment="1" applyProtection="1">
      <alignment horizontal="center" vertical="center"/>
      <protection hidden="1"/>
    </xf>
    <xf numFmtId="169" fontId="3" fillId="4" borderId="46" xfId="0" applyNumberFormat="1" applyFont="1" applyFill="1" applyBorder="1" applyAlignment="1" applyProtection="1">
      <alignment horizontal="center" vertical="center"/>
      <protection hidden="1"/>
    </xf>
    <xf numFmtId="164" fontId="0" fillId="2" borderId="46" xfId="0" applyNumberFormat="1" applyFill="1" applyBorder="1" applyAlignment="1" applyProtection="1">
      <alignment horizontal="center" vertical="center"/>
      <protection hidden="1"/>
    </xf>
    <xf numFmtId="9" fontId="0" fillId="2" borderId="46" xfId="1" applyFont="1" applyFill="1" applyBorder="1" applyAlignment="1" applyProtection="1">
      <alignment horizontal="center" vertical="center"/>
      <protection hidden="1"/>
    </xf>
    <xf numFmtId="2" fontId="9" fillId="4" borderId="46" xfId="0" applyNumberFormat="1" applyFont="1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3" fillId="2" borderId="120" xfId="0" applyFont="1" applyFill="1" applyBorder="1" applyAlignment="1" applyProtection="1">
      <alignment horizontal="center" vertical="center"/>
      <protection hidden="1"/>
    </xf>
    <xf numFmtId="0" fontId="3" fillId="2" borderId="25" xfId="0" applyFont="1" applyFill="1" applyBorder="1" applyAlignment="1" applyProtection="1">
      <alignment horizontal="center" vertical="center"/>
      <protection hidden="1"/>
    </xf>
    <xf numFmtId="3" fontId="3" fillId="2" borderId="25" xfId="0" applyNumberFormat="1" applyFont="1" applyFill="1" applyBorder="1" applyAlignment="1" applyProtection="1">
      <alignment horizontal="center" vertical="center"/>
      <protection hidden="1"/>
    </xf>
    <xf numFmtId="0" fontId="3" fillId="2" borderId="46" xfId="0" applyFont="1" applyFill="1" applyBorder="1" applyAlignment="1" applyProtection="1">
      <alignment horizontal="center" vertical="center"/>
      <protection hidden="1"/>
    </xf>
    <xf numFmtId="3" fontId="3" fillId="2" borderId="123" xfId="0" applyNumberFormat="1" applyFont="1" applyFill="1" applyBorder="1" applyAlignment="1" applyProtection="1">
      <alignment horizontal="center" vertical="center"/>
      <protection hidden="1"/>
    </xf>
    <xf numFmtId="0" fontId="0" fillId="0" borderId="124" xfId="0" applyFont="1" applyFill="1" applyBorder="1" applyAlignment="1" applyProtection="1">
      <alignment horizontal="center" vertical="center"/>
      <protection hidden="1"/>
    </xf>
    <xf numFmtId="0" fontId="0" fillId="0" borderId="125" xfId="0" applyFont="1" applyFill="1" applyBorder="1" applyAlignment="1" applyProtection="1">
      <alignment horizontal="center" vertical="center"/>
      <protection hidden="1"/>
    </xf>
    <xf numFmtId="9" fontId="1" fillId="0" borderId="125" xfId="1" applyNumberFormat="1" applyFont="1" applyFill="1" applyBorder="1" applyAlignment="1">
      <alignment horizontal="center" vertical="center"/>
    </xf>
    <xf numFmtId="169" fontId="0" fillId="0" borderId="125" xfId="0" applyNumberFormat="1" applyFont="1" applyFill="1" applyBorder="1" applyAlignment="1">
      <alignment horizontal="center" vertical="center"/>
    </xf>
    <xf numFmtId="164" fontId="0" fillId="0" borderId="125" xfId="0" applyNumberFormat="1" applyFont="1" applyFill="1" applyBorder="1" applyAlignment="1" applyProtection="1">
      <alignment horizontal="center" vertical="center"/>
      <protection hidden="1"/>
    </xf>
    <xf numFmtId="1" fontId="0" fillId="0" borderId="125" xfId="0" applyNumberFormat="1" applyFont="1" applyFill="1" applyBorder="1" applyAlignment="1" applyProtection="1">
      <alignment horizontal="center" vertical="center"/>
      <protection hidden="1"/>
    </xf>
    <xf numFmtId="170" fontId="1" fillId="0" borderId="125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25" xfId="1" applyNumberFormat="1" applyFont="1" applyFill="1" applyBorder="1" applyAlignment="1" applyProtection="1">
      <alignment horizontal="center" vertical="center"/>
      <protection hidden="1"/>
    </xf>
    <xf numFmtId="0" fontId="1" fillId="0" borderId="125" xfId="1" applyNumberFormat="1" applyFont="1" applyFill="1" applyBorder="1" applyAlignment="1" applyProtection="1">
      <alignment horizontal="center" vertical="center" wrapText="1"/>
      <protection hidden="1"/>
    </xf>
    <xf numFmtId="0" fontId="1" fillId="0" borderId="126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81" xfId="0" applyNumberFormat="1" applyFill="1" applyBorder="1" applyAlignment="1" applyProtection="1">
      <alignment horizontal="center" vertical="center"/>
      <protection hidden="1"/>
    </xf>
    <xf numFmtId="0" fontId="0" fillId="2" borderId="81" xfId="0" applyFill="1" applyBorder="1" applyAlignment="1" applyProtection="1">
      <alignment horizontal="center" vertical="center"/>
      <protection hidden="1"/>
    </xf>
    <xf numFmtId="3" fontId="3" fillId="4" borderId="81" xfId="0" applyNumberFormat="1" applyFont="1" applyFill="1" applyBorder="1" applyAlignment="1" applyProtection="1">
      <alignment horizontal="center" vertical="center"/>
      <protection hidden="1"/>
    </xf>
    <xf numFmtId="169" fontId="3" fillId="4" borderId="81" xfId="0" applyNumberFormat="1" applyFont="1" applyFill="1" applyBorder="1" applyAlignment="1" applyProtection="1">
      <alignment horizontal="center" vertical="center"/>
      <protection hidden="1"/>
    </xf>
    <xf numFmtId="164" fontId="0" fillId="2" borderId="81" xfId="0" applyNumberFormat="1" applyFill="1" applyBorder="1" applyAlignment="1" applyProtection="1">
      <alignment horizontal="center" vertical="center"/>
      <protection hidden="1"/>
    </xf>
    <xf numFmtId="9" fontId="3" fillId="4" borderId="81" xfId="1" applyFont="1" applyFill="1" applyBorder="1" applyAlignment="1" applyProtection="1">
      <alignment horizontal="center" vertical="center"/>
      <protection hidden="1"/>
    </xf>
    <xf numFmtId="9" fontId="0" fillId="2" borderId="81" xfId="1" applyFont="1" applyFill="1" applyBorder="1" applyAlignment="1" applyProtection="1">
      <alignment horizontal="center" vertical="center"/>
      <protection hidden="1"/>
    </xf>
    <xf numFmtId="169" fontId="3" fillId="4" borderId="12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2" borderId="6" xfId="0" applyFill="1" applyBorder="1" applyAlignment="1" applyProtection="1">
      <alignment horizontal="center" vertical="center"/>
      <protection hidden="1"/>
    </xf>
    <xf numFmtId="9" fontId="3" fillId="4" borderId="25" xfId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>
      <alignment horizontal="left"/>
    </xf>
    <xf numFmtId="3" fontId="9" fillId="6" borderId="3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4" borderId="0" xfId="0" applyFont="1" applyFill="1" applyBorder="1" applyAlignment="1" applyProtection="1">
      <alignment horizontal="center" vertical="center"/>
      <protection hidden="1"/>
    </xf>
    <xf numFmtId="0" fontId="9" fillId="4" borderId="64" xfId="0" applyFont="1" applyFill="1" applyBorder="1" applyAlignment="1" applyProtection="1">
      <alignment horizontal="center" vertical="center"/>
      <protection hidden="1"/>
    </xf>
    <xf numFmtId="169" fontId="9" fillId="6" borderId="21" xfId="0" applyNumberFormat="1" applyFont="1" applyFill="1" applyBorder="1" applyAlignment="1" applyProtection="1">
      <alignment horizontal="center" vertical="center"/>
      <protection hidden="1"/>
    </xf>
    <xf numFmtId="0" fontId="9" fillId="0" borderId="4" xfId="0" applyFont="1" applyFill="1" applyBorder="1" applyAlignment="1" applyProtection="1">
      <alignment horizontal="center" vertical="center"/>
      <protection hidden="1"/>
    </xf>
    <xf numFmtId="164" fontId="9" fillId="4" borderId="0" xfId="0" applyNumberFormat="1" applyFont="1" applyFill="1" applyBorder="1" applyAlignment="1" applyProtection="1">
      <alignment horizontal="center" vertical="center"/>
      <protection hidden="1"/>
    </xf>
    <xf numFmtId="164" fontId="9" fillId="4" borderId="21" xfId="0" applyNumberFormat="1" applyFont="1" applyFill="1" applyBorder="1" applyAlignment="1" applyProtection="1">
      <alignment horizontal="center" vertical="center"/>
      <protection hidden="1"/>
    </xf>
    <xf numFmtId="164" fontId="9" fillId="4" borderId="4" xfId="0" applyNumberFormat="1" applyFont="1" applyFill="1" applyBorder="1" applyAlignment="1" applyProtection="1">
      <alignment horizontal="center" vertical="center"/>
      <protection hidden="1"/>
    </xf>
    <xf numFmtId="0" fontId="9" fillId="4" borderId="45" xfId="0" applyFont="1" applyFill="1" applyBorder="1" applyAlignment="1" applyProtection="1">
      <alignment horizontal="left" vertical="center" wrapText="1"/>
      <protection hidden="1"/>
    </xf>
    <xf numFmtId="0" fontId="5" fillId="2" borderId="0" xfId="0" applyFont="1" applyFill="1" applyAlignment="1">
      <alignment horizontal="left"/>
    </xf>
    <xf numFmtId="0" fontId="0" fillId="2" borderId="19" xfId="0" applyFill="1" applyBorder="1" applyAlignment="1" applyProtection="1">
      <alignment vertical="center"/>
      <protection hidden="1"/>
    </xf>
    <xf numFmtId="2" fontId="8" fillId="4" borderId="25" xfId="0" applyNumberFormat="1" applyFont="1" applyFill="1" applyBorder="1" applyAlignment="1" applyProtection="1">
      <alignment horizontal="center" vertical="center"/>
      <protection hidden="1"/>
    </xf>
    <xf numFmtId="169" fontId="0" fillId="2" borderId="19" xfId="0" applyNumberFormat="1" applyFont="1" applyFill="1" applyBorder="1" applyAlignment="1">
      <alignment horizontal="center" vertical="center"/>
    </xf>
    <xf numFmtId="0" fontId="8" fillId="0" borderId="2" xfId="0" applyFont="1" applyFill="1" applyBorder="1" applyProtection="1">
      <protection hidden="1"/>
    </xf>
    <xf numFmtId="0" fontId="8" fillId="0" borderId="0" xfId="0" applyFont="1" applyFill="1" applyProtection="1">
      <protection hidden="1"/>
    </xf>
    <xf numFmtId="3" fontId="9" fillId="2" borderId="25" xfId="0" applyNumberFormat="1" applyFont="1" applyFill="1" applyBorder="1" applyAlignment="1" applyProtection="1">
      <alignment horizontal="center" vertical="center"/>
      <protection hidden="1"/>
    </xf>
    <xf numFmtId="0" fontId="9" fillId="4" borderId="122" xfId="0" applyFont="1" applyFill="1" applyBorder="1" applyAlignment="1" applyProtection="1">
      <alignment vertical="center"/>
      <protection hidden="1"/>
    </xf>
    <xf numFmtId="0" fontId="8" fillId="5" borderId="46" xfId="0" applyFont="1" applyFill="1" applyBorder="1" applyAlignment="1">
      <alignment vertical="center"/>
    </xf>
    <xf numFmtId="0" fontId="8" fillId="2" borderId="46" xfId="0" applyFont="1" applyFill="1" applyBorder="1"/>
    <xf numFmtId="0" fontId="9" fillId="4" borderId="46" xfId="0" applyFont="1" applyFill="1" applyBorder="1" applyAlignment="1" applyProtection="1">
      <alignment vertical="center"/>
      <protection hidden="1"/>
    </xf>
    <xf numFmtId="0" fontId="3" fillId="4" borderId="65" xfId="0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3" fontId="3" fillId="6" borderId="16" xfId="0" applyNumberFormat="1" applyFont="1" applyFill="1" applyBorder="1" applyAlignment="1" applyProtection="1">
      <alignment horizontal="center" vertical="center"/>
      <protection hidden="1"/>
    </xf>
    <xf numFmtId="164" fontId="0" fillId="2" borderId="38" xfId="0" applyNumberFormat="1" applyFill="1" applyBorder="1" applyAlignment="1" applyProtection="1">
      <alignment horizontal="center" vertical="center"/>
      <protection hidden="1"/>
    </xf>
    <xf numFmtId="169" fontId="0" fillId="2" borderId="38" xfId="0" applyNumberFormat="1" applyFont="1" applyFill="1" applyBorder="1" applyAlignment="1">
      <alignment horizontal="center" vertical="center"/>
    </xf>
    <xf numFmtId="0" fontId="8" fillId="4" borderId="45" xfId="0" applyFont="1" applyFill="1" applyBorder="1" applyAlignment="1" applyProtection="1">
      <alignment vertical="center"/>
      <protection hidden="1"/>
    </xf>
    <xf numFmtId="0" fontId="1" fillId="2" borderId="133" xfId="1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171" fontId="0" fillId="0" borderId="0" xfId="0" applyNumberFormat="1"/>
    <xf numFmtId="171" fontId="3" fillId="4" borderId="9" xfId="0" applyNumberFormat="1" applyFont="1" applyFill="1" applyBorder="1" applyAlignment="1" applyProtection="1">
      <alignment horizontal="center" vertical="center"/>
      <protection hidden="1"/>
    </xf>
    <xf numFmtId="171" fontId="3" fillId="4" borderId="0" xfId="0" applyNumberFormat="1" applyFont="1" applyFill="1" applyBorder="1" applyAlignment="1" applyProtection="1">
      <alignment horizontal="center" vertical="center"/>
      <protection hidden="1"/>
    </xf>
    <xf numFmtId="171" fontId="3" fillId="4" borderId="19" xfId="0" applyNumberFormat="1" applyFont="1" applyFill="1" applyBorder="1" applyAlignment="1" applyProtection="1">
      <alignment horizontal="center" vertical="center"/>
      <protection hidden="1"/>
    </xf>
    <xf numFmtId="171" fontId="3" fillId="4" borderId="16" xfId="0" applyNumberFormat="1" applyFont="1" applyFill="1" applyBorder="1" applyAlignment="1" applyProtection="1">
      <alignment horizontal="center" vertical="center"/>
      <protection hidden="1"/>
    </xf>
    <xf numFmtId="171" fontId="3" fillId="4" borderId="26" xfId="0" applyNumberFormat="1" applyFont="1" applyFill="1" applyBorder="1" applyAlignment="1" applyProtection="1">
      <alignment horizontal="center" vertical="center"/>
      <protection hidden="1"/>
    </xf>
    <xf numFmtId="9" fontId="8" fillId="2" borderId="0" xfId="1" applyFont="1" applyFill="1" applyProtection="1">
      <protection hidden="1"/>
    </xf>
    <xf numFmtId="3" fontId="8" fillId="0" borderId="98" xfId="0" applyNumberFormat="1" applyFont="1" applyFill="1" applyBorder="1" applyAlignment="1" applyProtection="1">
      <alignment horizontal="center" vertical="center"/>
      <protection hidden="1"/>
    </xf>
    <xf numFmtId="3" fontId="3" fillId="4" borderId="105" xfId="0" applyNumberFormat="1" applyFont="1" applyFill="1" applyBorder="1" applyAlignment="1" applyProtection="1">
      <alignment horizontal="center" vertical="center"/>
      <protection hidden="1"/>
    </xf>
    <xf numFmtId="3" fontId="3" fillId="4" borderId="103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3" fillId="4" borderId="138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37" xfId="0" applyFont="1" applyFill="1" applyBorder="1" applyAlignment="1" applyProtection="1">
      <alignment horizontal="center" vertical="center"/>
      <protection hidden="1"/>
    </xf>
    <xf numFmtId="3" fontId="8" fillId="2" borderId="140" xfId="0" applyNumberFormat="1" applyFont="1" applyFill="1" applyBorder="1" applyAlignment="1" applyProtection="1">
      <alignment horizontal="center" vertical="center"/>
      <protection hidden="1"/>
    </xf>
    <xf numFmtId="0" fontId="0" fillId="2" borderId="97" xfId="0" applyFill="1" applyBorder="1" applyAlignment="1" applyProtection="1">
      <alignment horizontal="center" vertical="center"/>
      <protection hidden="1"/>
    </xf>
    <xf numFmtId="9" fontId="1" fillId="2" borderId="97" xfId="1" applyFont="1" applyFill="1" applyBorder="1" applyAlignment="1">
      <alignment horizontal="center" vertical="center"/>
    </xf>
    <xf numFmtId="164" fontId="0" fillId="0" borderId="97" xfId="0" applyNumberFormat="1" applyFont="1" applyFill="1" applyBorder="1" applyAlignment="1" applyProtection="1">
      <alignment horizontal="center" vertical="center"/>
      <protection hidden="1"/>
    </xf>
    <xf numFmtId="164" fontId="3" fillId="4" borderId="97" xfId="0" applyNumberFormat="1" applyFont="1" applyFill="1" applyBorder="1" applyAlignment="1" applyProtection="1">
      <alignment horizontal="center" vertical="center"/>
      <protection hidden="1"/>
    </xf>
    <xf numFmtId="170" fontId="1" fillId="0" borderId="97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97" xfId="1" applyNumberFormat="1" applyFont="1" applyFill="1" applyBorder="1" applyAlignment="1" applyProtection="1">
      <alignment horizontal="center" vertical="center"/>
      <protection hidden="1"/>
    </xf>
    <xf numFmtId="0" fontId="3" fillId="4" borderId="97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39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>
      <alignment horizontal="left"/>
    </xf>
    <xf numFmtId="3" fontId="9" fillId="2" borderId="142" xfId="0" applyNumberFormat="1" applyFont="1" applyFill="1" applyBorder="1" applyAlignment="1" applyProtection="1">
      <alignment horizontal="center" vertical="center"/>
      <protection hidden="1"/>
    </xf>
    <xf numFmtId="3" fontId="0" fillId="0" borderId="141" xfId="0" applyNumberFormat="1" applyFill="1" applyBorder="1" applyAlignment="1" applyProtection="1">
      <alignment horizontal="center" vertical="center"/>
      <protection hidden="1"/>
    </xf>
    <xf numFmtId="170" fontId="3" fillId="4" borderId="143" xfId="1" applyNumberFormat="1" applyFont="1" applyFill="1" applyBorder="1" applyAlignment="1" applyProtection="1">
      <alignment horizontal="center" vertical="center"/>
      <protection hidden="1"/>
    </xf>
    <xf numFmtId="170" fontId="3" fillId="4" borderId="144" xfId="1" applyNumberFormat="1" applyFont="1" applyFill="1" applyBorder="1" applyAlignment="1" applyProtection="1">
      <alignment horizontal="center" vertical="center"/>
      <protection hidden="1"/>
    </xf>
    <xf numFmtId="169" fontId="0" fillId="2" borderId="97" xfId="0" applyNumberFormat="1" applyFont="1" applyFill="1" applyBorder="1" applyAlignment="1">
      <alignment horizontal="center" vertical="center"/>
    </xf>
    <xf numFmtId="169" fontId="0" fillId="4" borderId="4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3" fillId="4" borderId="116" xfId="0" applyFont="1" applyFill="1" applyBorder="1" applyAlignment="1" applyProtection="1">
      <alignment horizontal="center" vertical="center"/>
      <protection hidden="1"/>
    </xf>
    <xf numFmtId="0" fontId="3" fillId="4" borderId="94" xfId="0" applyFont="1" applyFill="1" applyBorder="1" applyAlignment="1" applyProtection="1">
      <alignment horizontal="center" vertical="center"/>
      <protection hidden="1"/>
    </xf>
    <xf numFmtId="3" fontId="8" fillId="2" borderId="94" xfId="0" applyNumberFormat="1" applyFont="1" applyFill="1" applyBorder="1" applyAlignment="1" applyProtection="1">
      <alignment horizontal="center" vertical="center"/>
      <protection hidden="1"/>
    </xf>
    <xf numFmtId="0" fontId="3" fillId="4" borderId="68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0" fillId="0" borderId="0" xfId="0" applyNumberFormat="1"/>
    <xf numFmtId="0" fontId="5" fillId="2" borderId="0" xfId="0" applyFont="1" applyFill="1" applyAlignment="1">
      <alignment horizontal="left"/>
    </xf>
    <xf numFmtId="0" fontId="17" fillId="0" borderId="0" xfId="0" applyFont="1" applyFill="1" applyBorder="1" applyAlignment="1">
      <alignment horizontal="left" vertical="center"/>
    </xf>
    <xf numFmtId="3" fontId="3" fillId="4" borderId="116" xfId="0" applyNumberFormat="1" applyFont="1" applyFill="1" applyBorder="1" applyAlignment="1" applyProtection="1">
      <alignment horizontal="center" vertical="center"/>
      <protection hidden="1"/>
    </xf>
    <xf numFmtId="0" fontId="0" fillId="2" borderId="94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164" fontId="4" fillId="0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135" xfId="0" applyFont="1" applyFill="1" applyBorder="1" applyAlignment="1" applyProtection="1">
      <alignment horizontal="center" vertical="center"/>
      <protection hidden="1"/>
    </xf>
    <xf numFmtId="0" fontId="9" fillId="0" borderId="127" xfId="0" applyFont="1" applyFill="1" applyBorder="1" applyAlignment="1" applyProtection="1">
      <alignment horizontal="center" vertical="center"/>
      <protection hidden="1"/>
    </xf>
    <xf numFmtId="0" fontId="5" fillId="2" borderId="120" xfId="0" applyFont="1" applyFill="1" applyBorder="1" applyAlignment="1" applyProtection="1">
      <alignment horizontal="center" vertical="center"/>
      <protection hidden="1"/>
    </xf>
    <xf numFmtId="0" fontId="5" fillId="2" borderId="46" xfId="0" applyFont="1" applyFill="1" applyBorder="1" applyAlignment="1" applyProtection="1">
      <alignment horizontal="center" vertical="center"/>
      <protection hidden="1"/>
    </xf>
    <xf numFmtId="0" fontId="5" fillId="4" borderId="120" xfId="1" applyNumberFormat="1" applyFont="1" applyFill="1" applyBorder="1" applyAlignment="1" applyProtection="1">
      <alignment horizontal="center" vertical="center" wrapText="1"/>
      <protection hidden="1"/>
    </xf>
    <xf numFmtId="0" fontId="5" fillId="4" borderId="46" xfId="1" applyNumberFormat="1" applyFont="1" applyFill="1" applyBorder="1" applyAlignment="1" applyProtection="1">
      <alignment horizontal="center" vertical="center" wrapText="1"/>
      <protection hidden="1"/>
    </xf>
    <xf numFmtId="0" fontId="5" fillId="4" borderId="120" xfId="0" applyFont="1" applyFill="1" applyBorder="1" applyAlignment="1" applyProtection="1">
      <alignment vertical="center" wrapText="1"/>
      <protection hidden="1"/>
    </xf>
    <xf numFmtId="0" fontId="5" fillId="4" borderId="119" xfId="0" applyFont="1" applyFill="1" applyBorder="1" applyAlignment="1" applyProtection="1">
      <alignment vertical="center"/>
      <protection hidden="1"/>
    </xf>
    <xf numFmtId="0" fontId="5" fillId="4" borderId="45" xfId="0" applyFont="1" applyFill="1" applyBorder="1" applyAlignment="1" applyProtection="1">
      <alignment vertical="center"/>
      <protection hidden="1"/>
    </xf>
    <xf numFmtId="170" fontId="3" fillId="4" borderId="116" xfId="1" applyNumberFormat="1" applyFont="1" applyFill="1" applyBorder="1" applyAlignment="1" applyProtection="1">
      <alignment horizontal="center" vertical="center"/>
      <protection hidden="1"/>
    </xf>
    <xf numFmtId="170" fontId="1" fillId="2" borderId="94" xfId="1" applyNumberFormat="1" applyFont="1" applyFill="1" applyBorder="1" applyAlignment="1">
      <alignment horizontal="center" vertical="center"/>
    </xf>
    <xf numFmtId="170" fontId="1" fillId="2" borderId="95" xfId="1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0" fillId="2" borderId="118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0" fillId="2" borderId="149" xfId="0" applyFill="1" applyBorder="1" applyAlignment="1" applyProtection="1">
      <alignment vertical="center"/>
      <protection hidden="1"/>
    </xf>
    <xf numFmtId="0" fontId="5" fillId="2" borderId="0" xfId="0" applyFont="1" applyFill="1" applyAlignment="1">
      <alignment horizontal="left"/>
    </xf>
    <xf numFmtId="0" fontId="0" fillId="4" borderId="14" xfId="0" applyFill="1" applyBorder="1"/>
    <xf numFmtId="0" fontId="3" fillId="4" borderId="19" xfId="0" applyFont="1" applyFill="1" applyBorder="1" applyAlignment="1" applyProtection="1">
      <alignment vertical="center" wrapText="1"/>
      <protection hidden="1"/>
    </xf>
    <xf numFmtId="0" fontId="3" fillId="4" borderId="81" xfId="1" applyNumberFormat="1" applyFont="1" applyFill="1" applyBorder="1" applyAlignment="1" applyProtection="1">
      <alignment horizontal="center" vertical="center" wrapText="1"/>
      <protection hidden="1"/>
    </xf>
    <xf numFmtId="9" fontId="3" fillId="4" borderId="81" xfId="1" applyFont="1" applyFill="1" applyBorder="1" applyAlignment="1" applyProtection="1">
      <alignment horizontal="center" vertical="center" wrapText="1"/>
      <protection hidden="1"/>
    </xf>
    <xf numFmtId="0" fontId="3" fillId="2" borderId="150" xfId="0" applyFont="1" applyFill="1" applyBorder="1" applyAlignment="1" applyProtection="1">
      <alignment horizontal="center" vertical="center"/>
      <protection hidden="1"/>
    </xf>
    <xf numFmtId="3" fontId="3" fillId="2" borderId="93" xfId="0" applyNumberFormat="1" applyFont="1" applyFill="1" applyBorder="1" applyAlignment="1" applyProtection="1">
      <alignment horizontal="center" vertical="center"/>
      <protection hidden="1"/>
    </xf>
    <xf numFmtId="170" fontId="0" fillId="2" borderId="0" xfId="1" applyNumberFormat="1" applyFont="1" applyFill="1" applyBorder="1" applyAlignment="1">
      <alignment horizontal="center" vertical="center"/>
    </xf>
    <xf numFmtId="171" fontId="0" fillId="0" borderId="0" xfId="0" applyNumberFormat="1" applyBorder="1"/>
    <xf numFmtId="1" fontId="3" fillId="4" borderId="0" xfId="0" applyNumberFormat="1" applyFont="1" applyFill="1" applyAlignment="1" applyProtection="1">
      <alignment horizontal="center" vertical="center"/>
      <protection hidden="1"/>
    </xf>
    <xf numFmtId="0" fontId="0" fillId="2" borderId="0" xfId="0" applyNumberFormat="1" applyFill="1" applyBorder="1" applyAlignment="1" applyProtection="1">
      <alignment horizontal="center" vertical="center"/>
      <protection hidden="1"/>
    </xf>
    <xf numFmtId="0" fontId="8" fillId="4" borderId="11" xfId="0" applyFont="1" applyFill="1" applyBorder="1" applyAlignment="1" applyProtection="1">
      <alignment vertical="center"/>
      <protection hidden="1"/>
    </xf>
    <xf numFmtId="0" fontId="8" fillId="4" borderId="13" xfId="0" applyFont="1" applyFill="1" applyBorder="1" applyAlignment="1" applyProtection="1">
      <alignment vertical="center"/>
      <protection hidden="1"/>
    </xf>
    <xf numFmtId="0" fontId="5" fillId="2" borderId="0" xfId="0" applyFont="1" applyFill="1" applyAlignment="1">
      <alignment horizontal="left"/>
    </xf>
    <xf numFmtId="0" fontId="3" fillId="4" borderId="31" xfId="0" applyFont="1" applyFill="1" applyBorder="1" applyAlignment="1" applyProtection="1">
      <alignment vertical="center"/>
      <protection hidden="1"/>
    </xf>
    <xf numFmtId="0" fontId="3" fillId="4" borderId="32" xfId="0" applyFont="1" applyFill="1" applyBorder="1" applyAlignment="1" applyProtection="1">
      <alignment vertical="center"/>
      <protection hidden="1"/>
    </xf>
    <xf numFmtId="0" fontId="0" fillId="2" borderId="151" xfId="0" applyFill="1" applyBorder="1" applyAlignment="1" applyProtection="1">
      <alignment horizontal="center" vertical="center"/>
      <protection hidden="1"/>
    </xf>
    <xf numFmtId="9" fontId="3" fillId="4" borderId="57" xfId="1" applyFont="1" applyFill="1" applyBorder="1" applyAlignment="1" applyProtection="1">
      <alignment horizontal="center" vertical="center" wrapText="1"/>
      <protection hidden="1"/>
    </xf>
    <xf numFmtId="0" fontId="8" fillId="4" borderId="17" xfId="0" applyFont="1" applyFill="1" applyBorder="1" applyAlignment="1" applyProtection="1">
      <alignment vertical="center"/>
      <protection hidden="1"/>
    </xf>
    <xf numFmtId="0" fontId="19" fillId="7" borderId="0" xfId="0" applyFont="1" applyFill="1" applyAlignment="1" applyProtection="1">
      <alignment vertical="center"/>
      <protection hidden="1"/>
    </xf>
    <xf numFmtId="3" fontId="19" fillId="2" borderId="0" xfId="0" applyNumberFormat="1" applyFont="1" applyFill="1" applyAlignment="1" applyProtection="1">
      <alignment horizontal="center"/>
      <protection hidden="1"/>
    </xf>
    <xf numFmtId="4" fontId="0" fillId="4" borderId="46" xfId="0" applyNumberFormat="1" applyFont="1" applyFill="1" applyBorder="1" applyAlignment="1">
      <alignment horizontal="center" vertical="center"/>
    </xf>
    <xf numFmtId="4" fontId="3" fillId="4" borderId="46" xfId="0" applyNumberFormat="1" applyFont="1" applyFill="1" applyBorder="1" applyAlignment="1">
      <alignment horizontal="center" vertical="center"/>
    </xf>
    <xf numFmtId="170" fontId="3" fillId="4" borderId="57" xfId="1" applyNumberFormat="1" applyFont="1" applyFill="1" applyBorder="1" applyAlignment="1" applyProtection="1">
      <alignment horizontal="center" vertical="center"/>
      <protection hidden="1"/>
    </xf>
    <xf numFmtId="170" fontId="0" fillId="4" borderId="57" xfId="1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9" fillId="0" borderId="52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1" fontId="3" fillId="4" borderId="52" xfId="0" applyNumberFormat="1" applyFont="1" applyFill="1" applyBorder="1" applyAlignment="1" applyProtection="1">
      <alignment horizontal="center" vertical="center"/>
      <protection hidden="1"/>
    </xf>
    <xf numFmtId="0" fontId="3" fillId="4" borderId="153" xfId="0" applyFont="1" applyFill="1" applyBorder="1" applyAlignment="1" applyProtection="1">
      <alignment horizontal="center" vertical="center"/>
      <protection hidden="1"/>
    </xf>
    <xf numFmtId="0" fontId="3" fillId="4" borderId="81" xfId="0" applyFont="1" applyFill="1" applyBorder="1" applyAlignment="1" applyProtection="1">
      <alignment horizontal="center" vertical="center"/>
      <protection hidden="1"/>
    </xf>
    <xf numFmtId="0" fontId="3" fillId="4" borderId="154" xfId="1" applyNumberFormat="1" applyFont="1" applyFill="1" applyBorder="1" applyAlignment="1" applyProtection="1">
      <alignment horizontal="center" vertical="center" wrapText="1"/>
      <protection hidden="1"/>
    </xf>
    <xf numFmtId="170" fontId="0" fillId="4" borderId="25" xfId="1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169" fontId="3" fillId="6" borderId="65" xfId="0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70" fontId="0" fillId="0" borderId="0" xfId="1" applyNumberFormat="1" applyFont="1" applyAlignment="1">
      <alignment horizontal="center"/>
    </xf>
    <xf numFmtId="3" fontId="0" fillId="2" borderId="4" xfId="0" applyNumberFormat="1" applyFill="1" applyBorder="1" applyAlignment="1" applyProtection="1">
      <alignment horizontal="center" vertical="center"/>
      <protection hidden="1"/>
    </xf>
    <xf numFmtId="9" fontId="3" fillId="4" borderId="154" xfId="1" applyFont="1" applyFill="1" applyBorder="1" applyAlignment="1" applyProtection="1">
      <alignment horizontal="center" vertical="center" wrapText="1"/>
      <protection hidden="1"/>
    </xf>
    <xf numFmtId="3" fontId="3" fillId="4" borderId="65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169" fontId="3" fillId="6" borderId="30" xfId="0" applyNumberFormat="1" applyFont="1" applyFill="1" applyBorder="1" applyAlignment="1" applyProtection="1">
      <alignment horizontal="center" vertical="center"/>
      <protection hidden="1"/>
    </xf>
    <xf numFmtId="3" fontId="3" fillId="4" borderId="10" xfId="0" applyNumberFormat="1" applyFont="1" applyFill="1" applyBorder="1" applyAlignment="1" applyProtection="1">
      <alignment horizontal="center" vertical="center"/>
      <protection hidden="1"/>
    </xf>
    <xf numFmtId="3" fontId="0" fillId="2" borderId="136" xfId="0" applyNumberFormat="1" applyFill="1" applyBorder="1" applyAlignment="1" applyProtection="1">
      <alignment horizontal="center" vertical="center"/>
      <protection hidden="1"/>
    </xf>
    <xf numFmtId="0" fontId="0" fillId="4" borderId="32" xfId="0" applyFill="1" applyBorder="1" applyAlignment="1">
      <alignment vertical="center"/>
    </xf>
    <xf numFmtId="0" fontId="0" fillId="2" borderId="0" xfId="1" applyNumberFormat="1" applyFont="1" applyFill="1" applyBorder="1" applyAlignment="1">
      <alignment horizontal="center" vertical="center"/>
    </xf>
    <xf numFmtId="3" fontId="19" fillId="2" borderId="0" xfId="0" applyNumberFormat="1" applyFont="1" applyFill="1" applyAlignment="1">
      <alignment horizontal="center"/>
    </xf>
    <xf numFmtId="0" fontId="0" fillId="2" borderId="127" xfId="0" applyFill="1" applyBorder="1" applyAlignment="1" applyProtection="1">
      <alignment horizontal="center" vertical="center"/>
      <protection hidden="1"/>
    </xf>
    <xf numFmtId="0" fontId="3" fillId="4" borderId="127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156" xfId="0" applyFill="1" applyBorder="1" applyAlignment="1" applyProtection="1">
      <alignment horizontal="center" vertical="center"/>
      <protection hidden="1"/>
    </xf>
    <xf numFmtId="3" fontId="8" fillId="2" borderId="157" xfId="0" applyNumberFormat="1" applyFont="1" applyFill="1" applyBorder="1" applyAlignment="1" applyProtection="1">
      <alignment horizontal="center" vertical="center"/>
      <protection hidden="1"/>
    </xf>
    <xf numFmtId="0" fontId="9" fillId="4" borderId="121" xfId="0" applyFont="1" applyFill="1" applyBorder="1" applyAlignment="1" applyProtection="1">
      <alignment vertical="center"/>
      <protection hidden="1"/>
    </xf>
    <xf numFmtId="0" fontId="9" fillId="4" borderId="45" xfId="0" applyFont="1" applyFill="1" applyBorder="1" applyAlignment="1" applyProtection="1">
      <alignment vertical="center"/>
      <protection hidden="1"/>
    </xf>
    <xf numFmtId="0" fontId="9" fillId="4" borderId="33" xfId="0" applyFont="1" applyFill="1" applyBorder="1" applyAlignment="1" applyProtection="1">
      <alignment vertical="center"/>
      <protection hidden="1"/>
    </xf>
    <xf numFmtId="0" fontId="9" fillId="4" borderId="152" xfId="0" applyFont="1" applyFill="1" applyBorder="1" applyAlignment="1" applyProtection="1">
      <alignment vertical="center"/>
      <protection hidden="1"/>
    </xf>
    <xf numFmtId="9" fontId="3" fillId="4" borderId="25" xfId="1" applyFont="1" applyFill="1" applyBorder="1" applyAlignment="1" applyProtection="1">
      <alignment horizontal="center" vertical="center"/>
      <protection hidden="1"/>
    </xf>
    <xf numFmtId="0" fontId="3" fillId="4" borderId="158" xfId="1" applyNumberFormat="1" applyFont="1" applyFill="1" applyBorder="1" applyAlignment="1" applyProtection="1">
      <alignment horizontal="center" vertical="center" wrapText="1"/>
      <protection hidden="1"/>
    </xf>
    <xf numFmtId="3" fontId="8" fillId="2" borderId="46" xfId="0" applyNumberFormat="1" applyFont="1" applyFill="1" applyBorder="1" applyAlignment="1" applyProtection="1">
      <alignment horizontal="center" vertical="center"/>
      <protection hidden="1"/>
    </xf>
    <xf numFmtId="9" fontId="3" fillId="4" borderId="46" xfId="1" applyFont="1" applyFill="1" applyBorder="1" applyAlignment="1" applyProtection="1">
      <alignment horizontal="center" vertical="center" wrapText="1"/>
      <protection hidden="1"/>
    </xf>
    <xf numFmtId="3" fontId="8" fillId="2" borderId="21" xfId="0" applyNumberFormat="1" applyFont="1" applyFill="1" applyBorder="1" applyAlignment="1" applyProtection="1">
      <alignment horizontal="center" vertical="center"/>
      <protection hidden="1"/>
    </xf>
    <xf numFmtId="169" fontId="0" fillId="0" borderId="0" xfId="0" applyNumberFormat="1" applyFill="1" applyBorder="1" applyAlignment="1" applyProtection="1">
      <alignment horizontal="center" vertical="center"/>
      <protection hidden="1"/>
    </xf>
    <xf numFmtId="0" fontId="2" fillId="0" borderId="19" xfId="0" applyFont="1" applyFill="1" applyBorder="1" applyAlignment="1" applyProtection="1">
      <alignment horizontal="center" vertical="center"/>
      <protection hidden="1"/>
    </xf>
    <xf numFmtId="0" fontId="0" fillId="2" borderId="66" xfId="0" applyFill="1" applyBorder="1" applyAlignment="1" applyProtection="1">
      <alignment horizontal="center" vertical="center"/>
      <protection hidden="1"/>
    </xf>
    <xf numFmtId="164" fontId="19" fillId="2" borderId="0" xfId="0" applyNumberFormat="1" applyFont="1" applyFill="1" applyAlignment="1" applyProtection="1">
      <alignment horizontal="center"/>
      <protection hidden="1"/>
    </xf>
    <xf numFmtId="1" fontId="1" fillId="6" borderId="46" xfId="1" applyNumberFormat="1" applyFont="1" applyFill="1" applyBorder="1" applyAlignment="1">
      <alignment horizontal="center" vertical="center"/>
    </xf>
    <xf numFmtId="1" fontId="0" fillId="6" borderId="46" xfId="0" applyNumberFormat="1" applyFont="1" applyFill="1" applyBorder="1" applyAlignment="1">
      <alignment horizontal="center" vertical="center"/>
    </xf>
    <xf numFmtId="9" fontId="1" fillId="6" borderId="46" xfId="1" applyFont="1" applyFill="1" applyBorder="1" applyAlignment="1">
      <alignment horizontal="center" vertical="center"/>
    </xf>
    <xf numFmtId="9" fontId="1" fillId="6" borderId="4" xfId="1" applyFont="1" applyFill="1" applyBorder="1" applyAlignment="1">
      <alignment horizontal="center" vertical="center"/>
    </xf>
    <xf numFmtId="3" fontId="8" fillId="2" borderId="148" xfId="0" applyNumberFormat="1" applyFont="1" applyFill="1" applyBorder="1" applyAlignment="1" applyProtection="1">
      <alignment horizontal="center" vertical="center"/>
      <protection hidden="1"/>
    </xf>
    <xf numFmtId="3" fontId="0" fillId="2" borderId="12" xfId="0" applyNumberFormat="1" applyFill="1" applyBorder="1" applyAlignment="1" applyProtection="1">
      <alignment horizontal="center" vertical="center"/>
      <protection hidden="1"/>
    </xf>
    <xf numFmtId="0" fontId="0" fillId="2" borderId="12" xfId="1" applyNumberFormat="1" applyFont="1" applyFill="1" applyBorder="1" applyAlignment="1" applyProtection="1">
      <alignment horizontal="center" vertical="center"/>
      <protection hidden="1"/>
    </xf>
    <xf numFmtId="3" fontId="3" fillId="4" borderId="112" xfId="0" applyNumberFormat="1" applyFont="1" applyFill="1" applyBorder="1" applyAlignment="1" applyProtection="1">
      <alignment horizontal="center" vertical="center"/>
      <protection hidden="1"/>
    </xf>
    <xf numFmtId="3" fontId="3" fillId="4" borderId="108" xfId="0" applyNumberFormat="1" applyFont="1" applyFill="1" applyBorder="1" applyAlignment="1" applyProtection="1">
      <alignment horizontal="center" vertical="center"/>
      <protection hidden="1"/>
    </xf>
    <xf numFmtId="169" fontId="3" fillId="4" borderId="136" xfId="0" applyNumberFormat="1" applyFont="1" applyFill="1" applyBorder="1" applyAlignment="1" applyProtection="1">
      <alignment horizontal="center" vertical="center"/>
      <protection hidden="1"/>
    </xf>
    <xf numFmtId="9" fontId="3" fillId="4" borderId="19" xfId="1" applyFont="1" applyFill="1" applyBorder="1" applyAlignment="1" applyProtection="1">
      <alignment horizontal="center" vertical="center" wrapText="1"/>
      <protection hidden="1"/>
    </xf>
    <xf numFmtId="0" fontId="3" fillId="4" borderId="55" xfId="0" applyFont="1" applyFill="1" applyBorder="1" applyAlignment="1" applyProtection="1">
      <alignment horizontal="center" vertical="center"/>
      <protection hidden="1"/>
    </xf>
    <xf numFmtId="169" fontId="3" fillId="4" borderId="160" xfId="0" applyNumberFormat="1" applyFont="1" applyFill="1" applyBorder="1" applyAlignment="1" applyProtection="1">
      <alignment horizontal="center" vertical="center"/>
      <protection hidden="1"/>
    </xf>
    <xf numFmtId="164" fontId="0" fillId="2" borderId="100" xfId="0" applyNumberFormat="1" applyFill="1" applyBorder="1" applyAlignment="1" applyProtection="1">
      <alignment horizontal="center" vertical="center"/>
      <protection hidden="1"/>
    </xf>
    <xf numFmtId="164" fontId="0" fillId="2" borderId="159" xfId="0" applyNumberFormat="1" applyFill="1" applyBorder="1" applyAlignment="1" applyProtection="1">
      <alignment horizontal="center" vertical="center"/>
      <protection hidden="1"/>
    </xf>
    <xf numFmtId="169" fontId="3" fillId="4" borderId="98" xfId="0" applyNumberFormat="1" applyFont="1" applyFill="1" applyBorder="1" applyAlignment="1" applyProtection="1">
      <alignment horizontal="center" vertical="center"/>
      <protection hidden="1"/>
    </xf>
    <xf numFmtId="9" fontId="3" fillId="4" borderId="100" xfId="1" applyFont="1" applyFill="1" applyBorder="1" applyAlignment="1" applyProtection="1">
      <alignment horizontal="center" vertical="center"/>
      <protection hidden="1"/>
    </xf>
    <xf numFmtId="9" fontId="0" fillId="2" borderId="100" xfId="1" applyFont="1" applyFill="1" applyBorder="1" applyAlignment="1" applyProtection="1">
      <alignment horizontal="center" vertical="center"/>
      <protection hidden="1"/>
    </xf>
    <xf numFmtId="169" fontId="3" fillId="4" borderId="161" xfId="0" applyNumberFormat="1" applyFont="1" applyFill="1" applyBorder="1" applyAlignment="1" applyProtection="1">
      <alignment horizontal="center" vertical="center"/>
      <protection hidden="1"/>
    </xf>
    <xf numFmtId="164" fontId="0" fillId="2" borderId="98" xfId="0" applyNumberFormat="1" applyFill="1" applyBorder="1" applyAlignment="1" applyProtection="1">
      <alignment horizontal="center" vertical="center"/>
      <protection hidden="1"/>
    </xf>
    <xf numFmtId="164" fontId="0" fillId="2" borderId="106" xfId="0" applyNumberFormat="1" applyFill="1" applyBorder="1" applyAlignment="1" applyProtection="1">
      <alignment horizontal="center" vertical="center"/>
      <protection hidden="1"/>
    </xf>
    <xf numFmtId="0" fontId="3" fillId="4" borderId="98" xfId="1" applyNumberFormat="1" applyFont="1" applyFill="1" applyBorder="1" applyAlignment="1" applyProtection="1">
      <alignment horizontal="center" vertical="center" wrapText="1"/>
      <protection hidden="1"/>
    </xf>
    <xf numFmtId="9" fontId="3" fillId="4" borderId="155" xfId="1" applyFont="1" applyFill="1" applyBorder="1" applyAlignment="1" applyProtection="1">
      <alignment horizontal="center" vertical="center" wrapText="1"/>
      <protection hidden="1"/>
    </xf>
    <xf numFmtId="169" fontId="3" fillId="4" borderId="32" xfId="0" applyNumberFormat="1" applyFont="1" applyFill="1" applyBorder="1" applyAlignment="1">
      <alignment horizontal="center" vertical="center"/>
    </xf>
    <xf numFmtId="1" fontId="3" fillId="4" borderId="92" xfId="0" applyNumberFormat="1" applyFont="1" applyFill="1" applyBorder="1" applyAlignment="1" applyProtection="1">
      <alignment horizontal="center" vertical="center"/>
      <protection hidden="1"/>
    </xf>
    <xf numFmtId="3" fontId="0" fillId="0" borderId="162" xfId="0" applyNumberFormat="1" applyFill="1" applyBorder="1" applyAlignment="1" applyProtection="1">
      <alignment horizontal="center" vertical="center"/>
      <protection hidden="1"/>
    </xf>
    <xf numFmtId="0" fontId="3" fillId="4" borderId="97" xfId="0" applyFont="1" applyFill="1" applyBorder="1" applyAlignment="1" applyProtection="1">
      <alignment horizontal="center" vertical="center"/>
      <protection hidden="1"/>
    </xf>
    <xf numFmtId="0" fontId="3" fillId="4" borderId="163" xfId="0" applyFont="1" applyFill="1" applyBorder="1" applyAlignment="1" applyProtection="1">
      <alignment horizontal="center" vertical="center"/>
      <protection hidden="1"/>
    </xf>
    <xf numFmtId="9" fontId="3" fillId="4" borderId="97" xfId="1" applyNumberFormat="1" applyFont="1" applyFill="1" applyBorder="1" applyAlignment="1">
      <alignment horizontal="center" vertical="center"/>
    </xf>
    <xf numFmtId="169" fontId="3" fillId="4" borderId="163" xfId="0" applyNumberFormat="1" applyFont="1" applyFill="1" applyBorder="1" applyAlignment="1">
      <alignment horizontal="center" vertical="center"/>
    </xf>
    <xf numFmtId="169" fontId="0" fillId="2" borderId="164" xfId="0" applyNumberFormat="1" applyFont="1" applyFill="1" applyBorder="1" applyAlignment="1">
      <alignment horizontal="center" vertical="center"/>
    </xf>
    <xf numFmtId="164" fontId="3" fillId="4" borderId="163" xfId="0" applyNumberFormat="1" applyFont="1" applyFill="1" applyBorder="1" applyAlignment="1" applyProtection="1">
      <alignment horizontal="center" vertical="center"/>
      <protection hidden="1"/>
    </xf>
    <xf numFmtId="164" fontId="0" fillId="0" borderId="164" xfId="0" applyNumberFormat="1" applyFont="1" applyFill="1" applyBorder="1" applyAlignment="1" applyProtection="1">
      <alignment horizontal="center" vertical="center"/>
      <protection hidden="1"/>
    </xf>
    <xf numFmtId="1" fontId="3" fillId="4" borderId="97" xfId="0" applyNumberFormat="1" applyFont="1" applyFill="1" applyBorder="1" applyAlignment="1" applyProtection="1">
      <alignment horizontal="center" vertical="center"/>
      <protection hidden="1"/>
    </xf>
    <xf numFmtId="0" fontId="0" fillId="2" borderId="164" xfId="0" applyFill="1" applyBorder="1" applyAlignment="1" applyProtection="1">
      <alignment horizontal="center" vertical="center"/>
      <protection hidden="1"/>
    </xf>
    <xf numFmtId="170" fontId="3" fillId="4" borderId="163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64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97" xfId="1" applyNumberFormat="1" applyFont="1" applyFill="1" applyBorder="1" applyAlignment="1" applyProtection="1">
      <alignment horizontal="center" vertical="center"/>
      <protection hidden="1"/>
    </xf>
    <xf numFmtId="0" fontId="3" fillId="4" borderId="163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165" xfId="0" applyFill="1" applyBorder="1" applyAlignment="1" applyProtection="1">
      <alignment horizontal="center" vertical="center"/>
      <protection hidden="1"/>
    </xf>
    <xf numFmtId="3" fontId="8" fillId="2" borderId="164" xfId="0" applyNumberFormat="1" applyFont="1" applyFill="1" applyBorder="1" applyAlignment="1" applyProtection="1">
      <alignment horizontal="center" vertical="center"/>
      <protection hidden="1"/>
    </xf>
    <xf numFmtId="0" fontId="0" fillId="2" borderId="166" xfId="0" applyFill="1" applyBorder="1" applyAlignment="1" applyProtection="1">
      <alignment horizontal="center" vertical="center"/>
      <protection hidden="1"/>
    </xf>
    <xf numFmtId="170" fontId="3" fillId="4" borderId="46" xfId="1" applyNumberFormat="1" applyFont="1" applyFill="1" applyBorder="1" applyAlignment="1" applyProtection="1">
      <alignment horizontal="center" vertical="center"/>
      <protection hidden="1"/>
    </xf>
    <xf numFmtId="170" fontId="3" fillId="4" borderId="46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46" xfId="1" applyNumberFormat="1" applyFont="1" applyFill="1" applyBorder="1" applyAlignment="1">
      <alignment horizontal="center" vertical="center"/>
    </xf>
    <xf numFmtId="0" fontId="3" fillId="4" borderId="116" xfId="0" applyNumberFormat="1" applyFont="1" applyFill="1" applyBorder="1" applyAlignment="1" applyProtection="1">
      <alignment horizontal="center" vertical="center"/>
      <protection hidden="1"/>
    </xf>
    <xf numFmtId="0" fontId="1" fillId="2" borderId="94" xfId="1" applyNumberFormat="1" applyFont="1" applyFill="1" applyBorder="1" applyAlignment="1">
      <alignment horizontal="center" vertical="center"/>
    </xf>
    <xf numFmtId="0" fontId="1" fillId="2" borderId="118" xfId="1" applyNumberFormat="1" applyFont="1" applyFill="1" applyBorder="1" applyAlignment="1">
      <alignment horizontal="center" vertical="center"/>
    </xf>
    <xf numFmtId="0" fontId="3" fillId="4" borderId="167" xfId="0" applyNumberFormat="1" applyFont="1" applyFill="1" applyBorder="1" applyAlignment="1">
      <alignment horizontal="center" vertical="center"/>
    </xf>
    <xf numFmtId="0" fontId="3" fillId="4" borderId="167" xfId="0" applyNumberFormat="1" applyFont="1" applyFill="1" applyBorder="1" applyAlignment="1" applyProtection="1">
      <alignment horizontal="center" vertical="center"/>
      <protection hidden="1"/>
    </xf>
    <xf numFmtId="0" fontId="0" fillId="0" borderId="94" xfId="0" applyNumberFormat="1" applyFont="1" applyFill="1" applyBorder="1" applyAlignment="1" applyProtection="1">
      <alignment horizontal="center" vertical="center"/>
      <protection hidden="1"/>
    </xf>
    <xf numFmtId="3" fontId="0" fillId="0" borderId="168" xfId="0" applyNumberFormat="1" applyFill="1" applyBorder="1" applyAlignment="1" applyProtection="1">
      <alignment horizontal="center" vertical="center"/>
      <protection hidden="1"/>
    </xf>
    <xf numFmtId="170" fontId="3" fillId="4" borderId="145" xfId="1" applyNumberFormat="1" applyFont="1" applyFill="1" applyBorder="1" applyAlignment="1" applyProtection="1">
      <alignment horizontal="center" vertical="center"/>
      <protection hidden="1"/>
    </xf>
    <xf numFmtId="170" fontId="3" fillId="4" borderId="145" xfId="1" applyNumberFormat="1" applyFont="1" applyFill="1" applyBorder="1" applyAlignment="1" applyProtection="1">
      <alignment horizontal="center" vertical="center" wrapText="1"/>
      <protection hidden="1"/>
    </xf>
    <xf numFmtId="9" fontId="3" fillId="4" borderId="167" xfId="1" applyFont="1" applyFill="1" applyBorder="1" applyAlignment="1" applyProtection="1">
      <alignment horizontal="center" vertical="center" wrapText="1"/>
      <protection hidden="1"/>
    </xf>
    <xf numFmtId="0" fontId="3" fillId="4" borderId="145" xfId="1" applyNumberFormat="1" applyFont="1" applyFill="1" applyBorder="1" applyAlignment="1">
      <alignment horizontal="center" vertical="center"/>
    </xf>
    <xf numFmtId="1" fontId="3" fillId="4" borderId="167" xfId="1" applyNumberFormat="1" applyFont="1" applyFill="1" applyBorder="1" applyAlignment="1" applyProtection="1">
      <alignment horizontal="center" vertical="center"/>
      <protection hidden="1"/>
    </xf>
    <xf numFmtId="170" fontId="1" fillId="0" borderId="71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72" xfId="1" applyNumberFormat="1" applyFont="1" applyFill="1" applyBorder="1" applyAlignment="1" applyProtection="1">
      <alignment horizontal="center" vertical="center"/>
      <protection hidden="1"/>
    </xf>
    <xf numFmtId="170" fontId="1" fillId="0" borderId="73" xfId="1" applyNumberFormat="1" applyFont="1" applyFill="1" applyBorder="1" applyAlignment="1" applyProtection="1">
      <alignment horizontal="center" vertical="center"/>
      <protection hidden="1"/>
    </xf>
    <xf numFmtId="1" fontId="3" fillId="4" borderId="74" xfId="1" applyNumberFormat="1" applyFont="1" applyFill="1" applyBorder="1" applyAlignment="1" applyProtection="1">
      <alignment horizontal="center" vertical="center"/>
      <protection hidden="1"/>
    </xf>
    <xf numFmtId="170" fontId="3" fillId="4" borderId="75" xfId="1" applyNumberFormat="1" applyFont="1" applyFill="1" applyBorder="1" applyAlignment="1" applyProtection="1">
      <alignment horizontal="center" vertical="center"/>
      <protection hidden="1"/>
    </xf>
    <xf numFmtId="0" fontId="0" fillId="2" borderId="169" xfId="0" applyFill="1" applyBorder="1" applyAlignment="1" applyProtection="1">
      <alignment horizontal="center" vertical="center"/>
      <protection hidden="1"/>
    </xf>
    <xf numFmtId="0" fontId="3" fillId="4" borderId="10" xfId="0" applyFont="1" applyFill="1" applyBorder="1" applyAlignment="1" applyProtection="1">
      <alignment horizontal="center" vertical="center"/>
      <protection hidden="1"/>
    </xf>
    <xf numFmtId="0" fontId="0" fillId="2" borderId="12" xfId="0" applyFill="1" applyBorder="1" applyAlignment="1" applyProtection="1">
      <alignment horizontal="center" vertical="center"/>
      <protection hidden="1"/>
    </xf>
    <xf numFmtId="0" fontId="3" fillId="4" borderId="27" xfId="0" applyFont="1" applyFill="1" applyBorder="1" applyAlignment="1" applyProtection="1">
      <alignment horizontal="center" vertical="center"/>
      <protection hidden="1"/>
    </xf>
    <xf numFmtId="0" fontId="0" fillId="2" borderId="85" xfId="0" applyFill="1" applyBorder="1" applyAlignment="1" applyProtection="1">
      <alignment horizontal="center" vertical="center"/>
      <protection hidden="1"/>
    </xf>
    <xf numFmtId="9" fontId="3" fillId="4" borderId="27" xfId="1" applyNumberFormat="1" applyFont="1" applyFill="1" applyBorder="1" applyAlignment="1">
      <alignment horizontal="center" vertical="center"/>
    </xf>
    <xf numFmtId="9" fontId="1" fillId="2" borderId="12" xfId="1" applyFont="1" applyFill="1" applyBorder="1" applyAlignment="1">
      <alignment horizontal="center" vertical="center"/>
    </xf>
    <xf numFmtId="9" fontId="1" fillId="2" borderId="85" xfId="1" applyFont="1" applyFill="1" applyBorder="1" applyAlignment="1">
      <alignment horizontal="center" vertical="center"/>
    </xf>
    <xf numFmtId="169" fontId="3" fillId="4" borderId="12" xfId="0" applyNumberFormat="1" applyFont="1" applyFill="1" applyBorder="1" applyAlignment="1">
      <alignment horizontal="center" vertical="center"/>
    </xf>
    <xf numFmtId="169" fontId="0" fillId="2" borderId="12" xfId="0" applyNumberFormat="1" applyFont="1" applyFill="1" applyBorder="1" applyAlignment="1">
      <alignment horizontal="center" vertical="center"/>
    </xf>
    <xf numFmtId="164" fontId="3" fillId="4" borderId="27" xfId="0" applyNumberFormat="1" applyFont="1" applyFill="1" applyBorder="1" applyAlignment="1" applyProtection="1">
      <alignment horizontal="center" vertical="center"/>
      <protection hidden="1"/>
    </xf>
    <xf numFmtId="164" fontId="0" fillId="0" borderId="12" xfId="0" applyNumberFormat="1" applyFont="1" applyFill="1" applyBorder="1" applyAlignment="1" applyProtection="1">
      <alignment horizontal="center" vertical="center"/>
      <protection hidden="1"/>
    </xf>
    <xf numFmtId="164" fontId="0" fillId="0" borderId="85" xfId="0" applyNumberFormat="1" applyFont="1" applyFill="1" applyBorder="1" applyAlignment="1" applyProtection="1">
      <alignment horizontal="center" vertical="center"/>
      <protection hidden="1"/>
    </xf>
    <xf numFmtId="164" fontId="3" fillId="4" borderId="12" xfId="0" applyNumberFormat="1" applyFont="1" applyFill="1" applyBorder="1" applyAlignment="1" applyProtection="1">
      <alignment horizontal="center" vertical="center"/>
      <protection hidden="1"/>
    </xf>
    <xf numFmtId="1" fontId="3" fillId="4" borderId="27" xfId="0" applyNumberFormat="1" applyFont="1" applyFill="1" applyBorder="1" applyAlignment="1" applyProtection="1">
      <alignment horizontal="center" vertical="center"/>
      <protection hidden="1"/>
    </xf>
    <xf numFmtId="170" fontId="3" fillId="4" borderId="12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2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27" xfId="1" applyNumberFormat="1" applyFont="1" applyFill="1" applyBorder="1" applyAlignment="1" applyProtection="1">
      <alignment horizontal="center" vertical="center"/>
      <protection hidden="1"/>
    </xf>
    <xf numFmtId="170" fontId="1" fillId="0" borderId="12" xfId="1" applyNumberFormat="1" applyFont="1" applyFill="1" applyBorder="1" applyAlignment="1" applyProtection="1">
      <alignment horizontal="center" vertical="center"/>
      <protection hidden="1"/>
    </xf>
    <xf numFmtId="170" fontId="1" fillId="0" borderId="85" xfId="1" applyNumberFormat="1" applyFont="1" applyFill="1" applyBorder="1" applyAlignment="1" applyProtection="1">
      <alignment horizontal="center" vertical="center"/>
      <protection hidden="1"/>
    </xf>
    <xf numFmtId="1" fontId="3" fillId="4" borderId="12" xfId="1" applyNumberFormat="1" applyFont="1" applyFill="1" applyBorder="1" applyAlignment="1" applyProtection="1">
      <alignment horizontal="center" vertical="center"/>
      <protection hidden="1"/>
    </xf>
    <xf numFmtId="1" fontId="1" fillId="0" borderId="12" xfId="1" applyNumberFormat="1" applyFont="1" applyFill="1" applyBorder="1" applyAlignment="1" applyProtection="1">
      <alignment horizontal="center" vertical="center"/>
      <protection hidden="1"/>
    </xf>
    <xf numFmtId="0" fontId="3" fillId="4" borderId="170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27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171" xfId="0" applyFill="1" applyBorder="1" applyAlignment="1" applyProtection="1">
      <alignment horizontal="center" vertical="center"/>
      <protection hidden="1"/>
    </xf>
    <xf numFmtId="1" fontId="0" fillId="4" borderId="172" xfId="0" applyNumberFormat="1" applyFont="1" applyFill="1" applyBorder="1" applyAlignment="1">
      <alignment horizontal="center" vertical="center"/>
    </xf>
    <xf numFmtId="9" fontId="1" fillId="4" borderId="172" xfId="1" applyFont="1" applyFill="1" applyBorder="1" applyAlignment="1" applyProtection="1">
      <alignment horizontal="center" vertical="center"/>
      <protection hidden="1"/>
    </xf>
    <xf numFmtId="170" fontId="1" fillId="4" borderId="172" xfId="1" applyNumberFormat="1" applyFont="1" applyFill="1" applyBorder="1" applyAlignment="1">
      <alignment horizontal="center" vertical="center"/>
    </xf>
    <xf numFmtId="169" fontId="0" fillId="4" borderId="173" xfId="0" applyNumberFormat="1" applyFont="1" applyFill="1" applyBorder="1" applyAlignment="1">
      <alignment horizontal="center" vertical="center"/>
    </xf>
    <xf numFmtId="164" fontId="0" fillId="4" borderId="172" xfId="0" applyNumberFormat="1" applyFont="1" applyFill="1" applyBorder="1" applyAlignment="1">
      <alignment horizontal="center" vertical="center"/>
    </xf>
    <xf numFmtId="9" fontId="1" fillId="4" borderId="172" xfId="1" applyFont="1" applyFill="1" applyBorder="1" applyAlignment="1">
      <alignment horizontal="center" vertical="center"/>
    </xf>
    <xf numFmtId="170" fontId="0" fillId="4" borderId="172" xfId="1" applyNumberFormat="1" applyFont="1" applyFill="1" applyBorder="1" applyAlignment="1" applyProtection="1">
      <alignment horizontal="center" vertical="center"/>
      <protection hidden="1"/>
    </xf>
    <xf numFmtId="9" fontId="0" fillId="4" borderId="172" xfId="1" applyFont="1" applyFill="1" applyBorder="1" applyAlignment="1">
      <alignment horizontal="center" vertical="center"/>
    </xf>
    <xf numFmtId="164" fontId="8" fillId="4" borderId="172" xfId="0" applyNumberFormat="1" applyFont="1" applyFill="1" applyBorder="1" applyAlignment="1" applyProtection="1">
      <alignment horizontal="center" vertical="center"/>
      <protection hidden="1"/>
    </xf>
    <xf numFmtId="9" fontId="8" fillId="4" borderId="173" xfId="1" applyFont="1" applyFill="1" applyBorder="1" applyAlignment="1" applyProtection="1">
      <alignment horizontal="center" vertical="center"/>
      <protection hidden="1"/>
    </xf>
    <xf numFmtId="170" fontId="8" fillId="4" borderId="172" xfId="1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3" fillId="6" borderId="36" xfId="0" applyFont="1" applyFill="1" applyBorder="1" applyAlignment="1" applyProtection="1">
      <alignment horizontal="left" vertical="center" wrapText="1"/>
      <protection hidden="1"/>
    </xf>
    <xf numFmtId="0" fontId="3" fillId="6" borderId="30" xfId="0" applyFont="1" applyFill="1" applyBorder="1" applyAlignment="1" applyProtection="1">
      <alignment horizontal="left" vertical="center" wrapText="1"/>
      <protection hidden="1"/>
    </xf>
    <xf numFmtId="0" fontId="0" fillId="2" borderId="49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3" fontId="4" fillId="0" borderId="0" xfId="0" applyNumberFormat="1" applyFont="1" applyFill="1" applyBorder="1" applyAlignment="1" applyProtection="1">
      <alignment horizontal="center" vertical="center"/>
      <protection hidden="1"/>
    </xf>
    <xf numFmtId="3" fontId="4" fillId="0" borderId="127" xfId="0" applyNumberFormat="1" applyFont="1" applyFill="1" applyBorder="1" applyAlignment="1" applyProtection="1">
      <alignment horizontal="center" vertical="center"/>
      <protection hidden="1"/>
    </xf>
    <xf numFmtId="3" fontId="4" fillId="0" borderId="98" xfId="0" applyNumberFormat="1" applyFont="1" applyFill="1" applyBorder="1" applyAlignment="1" applyProtection="1">
      <alignment horizontal="center" vertical="center"/>
      <protection hidden="1"/>
    </xf>
    <xf numFmtId="3" fontId="4" fillId="0" borderId="52" xfId="0" applyNumberFormat="1" applyFont="1" applyFill="1" applyBorder="1" applyAlignment="1" applyProtection="1">
      <alignment horizontal="center" vertical="center"/>
      <protection hidden="1"/>
    </xf>
    <xf numFmtId="0" fontId="2" fillId="4" borderId="32" xfId="0" applyFont="1" applyFill="1" applyBorder="1" applyAlignment="1" applyProtection="1">
      <alignment vertical="center"/>
      <protection hidden="1"/>
    </xf>
    <xf numFmtId="0" fontId="2" fillId="4" borderId="147" xfId="0" applyFont="1" applyFill="1" applyBorder="1" applyAlignment="1" applyProtection="1">
      <alignment vertical="center"/>
      <protection hidden="1"/>
    </xf>
    <xf numFmtId="3" fontId="4" fillId="2" borderId="0" xfId="0" applyNumberFormat="1" applyFont="1" applyFill="1" applyBorder="1" applyAlignment="1" applyProtection="1">
      <alignment horizontal="center" vertical="center"/>
      <protection hidden="1"/>
    </xf>
    <xf numFmtId="3" fontId="4" fillId="2" borderId="88" xfId="0" applyNumberFormat="1" applyFont="1" applyFill="1" applyBorder="1" applyAlignment="1" applyProtection="1">
      <alignment horizontal="center" vertical="center"/>
      <protection hidden="1"/>
    </xf>
    <xf numFmtId="3" fontId="4" fillId="2" borderId="134" xfId="0" applyNumberFormat="1" applyFont="1" applyFill="1" applyBorder="1" applyAlignment="1" applyProtection="1">
      <alignment horizontal="center" vertical="center"/>
      <protection hidden="1"/>
    </xf>
    <xf numFmtId="3" fontId="4" fillId="2" borderId="104" xfId="0" applyNumberFormat="1" applyFont="1" applyFill="1" applyBorder="1" applyAlignment="1" applyProtection="1">
      <alignment horizontal="center" vertical="center"/>
      <protection hidden="1"/>
    </xf>
    <xf numFmtId="0" fontId="4" fillId="2" borderId="64" xfId="0" applyFont="1" applyFill="1" applyBorder="1" applyAlignment="1" applyProtection="1">
      <alignment horizontal="center" vertical="center"/>
      <protection hidden="1"/>
    </xf>
    <xf numFmtId="3" fontId="4" fillId="2" borderId="38" xfId="0" applyNumberFormat="1" applyFont="1" applyFill="1" applyBorder="1" applyAlignment="1" applyProtection="1">
      <alignment horizontal="center" vertical="center"/>
      <protection hidden="1"/>
    </xf>
    <xf numFmtId="3" fontId="4" fillId="2" borderId="64" xfId="0" applyNumberFormat="1" applyFont="1" applyFill="1" applyBorder="1" applyAlignment="1" applyProtection="1">
      <alignment horizontal="center" vertical="center"/>
      <protection hidden="1"/>
    </xf>
    <xf numFmtId="3" fontId="4" fillId="2" borderId="102" xfId="0" applyNumberFormat="1" applyFont="1" applyFill="1" applyBorder="1" applyAlignment="1" applyProtection="1">
      <alignment horizontal="center" vertical="center"/>
      <protection hidden="1"/>
    </xf>
    <xf numFmtId="3" fontId="4" fillId="2" borderId="107" xfId="0" applyNumberFormat="1" applyFont="1" applyFill="1" applyBorder="1" applyAlignment="1" applyProtection="1">
      <alignment horizontal="center" vertical="center"/>
      <protection hidden="1"/>
    </xf>
    <xf numFmtId="0" fontId="0" fillId="4" borderId="146" xfId="0" applyFill="1" applyBorder="1" applyAlignment="1">
      <alignment vertical="center"/>
    </xf>
    <xf numFmtId="164" fontId="2" fillId="4" borderId="0" xfId="0" applyNumberFormat="1" applyFont="1" applyFill="1" applyBorder="1" applyAlignment="1" applyProtection="1">
      <alignment horizontal="center" vertical="center"/>
      <protection hidden="1"/>
    </xf>
    <xf numFmtId="164" fontId="2" fillId="4" borderId="21" xfId="0" applyNumberFormat="1" applyFont="1" applyFill="1" applyBorder="1" applyAlignment="1" applyProtection="1">
      <alignment horizontal="center" vertical="center"/>
      <protection hidden="1"/>
    </xf>
    <xf numFmtId="164" fontId="2" fillId="4" borderId="130" xfId="0" applyNumberFormat="1" applyFont="1" applyFill="1" applyBorder="1" applyAlignment="1" applyProtection="1">
      <alignment horizontal="center" vertical="center"/>
      <protection hidden="1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164" fontId="4" fillId="0" borderId="131" xfId="0" applyNumberFormat="1" applyFont="1" applyFill="1" applyBorder="1" applyAlignment="1" applyProtection="1">
      <alignment horizontal="center" vertical="center"/>
      <protection hidden="1"/>
    </xf>
    <xf numFmtId="164" fontId="4" fillId="0" borderId="132" xfId="0" applyNumberFormat="1" applyFont="1" applyFill="1" applyBorder="1" applyAlignment="1" applyProtection="1">
      <alignment horizontal="center" vertical="center"/>
      <protection hidden="1"/>
    </xf>
    <xf numFmtId="169" fontId="26" fillId="6" borderId="21" xfId="0" applyNumberFormat="1" applyFont="1" applyFill="1" applyBorder="1" applyAlignment="1" applyProtection="1">
      <alignment horizontal="center" vertical="center"/>
      <protection hidden="1"/>
    </xf>
    <xf numFmtId="169" fontId="26" fillId="6" borderId="130" xfId="0" applyNumberFormat="1" applyFont="1" applyFill="1" applyBorder="1" applyAlignment="1" applyProtection="1">
      <alignment horizontal="center" vertical="center"/>
      <protection hidden="1"/>
    </xf>
    <xf numFmtId="3" fontId="26" fillId="6" borderId="30" xfId="0" applyNumberFormat="1" applyFont="1" applyFill="1" applyBorder="1" applyAlignment="1" applyProtection="1">
      <alignment horizontal="center" vertical="center"/>
      <protection hidden="1"/>
    </xf>
    <xf numFmtId="3" fontId="26" fillId="6" borderId="129" xfId="0" applyNumberFormat="1" applyFont="1" applyFill="1" applyBorder="1" applyAlignment="1" applyProtection="1">
      <alignment horizontal="center" vertical="center"/>
      <protection hidden="1"/>
    </xf>
  </cellXfs>
  <cellStyles count="24">
    <cellStyle name="Euro" xfId="2" xr:uid="{00000000-0005-0000-0000-000000000000}"/>
    <cellStyle name="Euro 2" xfId="3" xr:uid="{00000000-0005-0000-0000-000001000000}"/>
    <cellStyle name="Hipervínculo 2" xfId="4" xr:uid="{00000000-0005-0000-0000-000002000000}"/>
    <cellStyle name="Millares 2" xfId="5" xr:uid="{00000000-0005-0000-0000-000003000000}"/>
    <cellStyle name="Millares 2 2" xfId="6" xr:uid="{00000000-0005-0000-0000-000004000000}"/>
    <cellStyle name="Millares 3" xfId="7" xr:uid="{00000000-0005-0000-0000-000005000000}"/>
    <cellStyle name="Millares 4" xfId="8" xr:uid="{00000000-0005-0000-0000-000006000000}"/>
    <cellStyle name="Millares 5" xfId="9" xr:uid="{00000000-0005-0000-0000-000007000000}"/>
    <cellStyle name="Millares 6" xfId="10" xr:uid="{00000000-0005-0000-0000-000008000000}"/>
    <cellStyle name="Normal" xfId="0" builtinId="0"/>
    <cellStyle name="Normal 2" xfId="11" xr:uid="{00000000-0005-0000-0000-00000A000000}"/>
    <cellStyle name="Normal 3" xfId="12" xr:uid="{00000000-0005-0000-0000-00000B000000}"/>
    <cellStyle name="Normal 4" xfId="13" xr:uid="{00000000-0005-0000-0000-00000C000000}"/>
    <cellStyle name="Normal 5" xfId="14" xr:uid="{00000000-0005-0000-0000-00000D000000}"/>
    <cellStyle name="Normal 6" xfId="15" xr:uid="{00000000-0005-0000-0000-00000E000000}"/>
    <cellStyle name="Porcentaje" xfId="1" builtinId="5"/>
    <cellStyle name="Porcentual 2" xfId="16" xr:uid="{00000000-0005-0000-0000-000010000000}"/>
    <cellStyle name="Porcentual 2 2" xfId="17" xr:uid="{00000000-0005-0000-0000-000011000000}"/>
    <cellStyle name="Porcentual 3" xfId="18" xr:uid="{00000000-0005-0000-0000-000012000000}"/>
    <cellStyle name="Porcentual 4" xfId="19" xr:uid="{00000000-0005-0000-0000-000013000000}"/>
    <cellStyle name="Porcentual 5" xfId="20" xr:uid="{00000000-0005-0000-0000-000014000000}"/>
    <cellStyle name="Porcentual 6" xfId="21" xr:uid="{00000000-0005-0000-0000-000015000000}"/>
    <cellStyle name="Porcentual 7" xfId="22" xr:uid="{00000000-0005-0000-0000-000016000000}"/>
    <cellStyle name="Porcentual 8" xfId="23" xr:uid="{00000000-0005-0000-0000-000017000000}"/>
  </cellStyles>
  <dxfs count="0"/>
  <tableStyles count="0" defaultTableStyle="TableStyleMedium2" defaultPivotStyle="PivotStyleLight16"/>
  <colors>
    <mruColors>
      <color rgb="FF42FC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449402</xdr:colOff>
      <xdr:row>2</xdr:row>
      <xdr:rowOff>226868</xdr:rowOff>
    </xdr:from>
    <xdr:to>
      <xdr:col>18</xdr:col>
      <xdr:colOff>9525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725752" y="607868"/>
          <a:ext cx="11923573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CONSULTAS</a:t>
          </a:r>
          <a:r>
            <a:rPr lang="es-ES" sz="1800" b="1" baseline="0"/>
            <a:t> EXTERNAS</a:t>
          </a:r>
          <a:endParaRPr lang="es-ES" sz="18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564</xdr:row>
      <xdr:rowOff>142875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7319" y="748146"/>
          <a:ext cx="1704974" cy="385901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52822</xdr:colOff>
      <xdr:row>0</xdr:row>
      <xdr:rowOff>38100</xdr:rowOff>
    </xdr:from>
    <xdr:to>
      <xdr:col>0</xdr:col>
      <xdr:colOff>421777</xdr:colOff>
      <xdr:row>2</xdr:row>
      <xdr:rowOff>51089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22" y="38100"/>
          <a:ext cx="368955" cy="5273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12</xdr:row>
      <xdr:rowOff>47627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13</xdr:row>
      <xdr:rowOff>56284</xdr:rowOff>
    </xdr:from>
    <xdr:to>
      <xdr:col>1</xdr:col>
      <xdr:colOff>406978</xdr:colOff>
      <xdr:row>19</xdr:row>
      <xdr:rowOff>97416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104284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226002</xdr:colOff>
      <xdr:row>0</xdr:row>
      <xdr:rowOff>86589</xdr:rowOff>
    </xdr:from>
    <xdr:to>
      <xdr:col>4</xdr:col>
      <xdr:colOff>476250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1502352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193965</xdr:colOff>
      <xdr:row>0</xdr:row>
      <xdr:rowOff>77066</xdr:rowOff>
    </xdr:from>
    <xdr:to>
      <xdr:col>4</xdr:col>
      <xdr:colOff>561976</xdr:colOff>
      <xdr:row>2</xdr:row>
      <xdr:rowOff>85726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1470315" y="77066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twoCellAnchor editAs="oneCell">
    <xdr:from>
      <xdr:col>0</xdr:col>
      <xdr:colOff>87841</xdr:colOff>
      <xdr:row>86</xdr:row>
      <xdr:rowOff>146049</xdr:rowOff>
    </xdr:from>
    <xdr:to>
      <xdr:col>1</xdr:col>
      <xdr:colOff>398991</xdr:colOff>
      <xdr:row>93</xdr:row>
      <xdr:rowOff>3174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" y="15322549"/>
          <a:ext cx="1591733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64558</xdr:colOff>
      <xdr:row>74</xdr:row>
      <xdr:rowOff>179917</xdr:rowOff>
    </xdr:from>
    <xdr:to>
      <xdr:col>1</xdr:col>
      <xdr:colOff>398810</xdr:colOff>
      <xdr:row>81</xdr:row>
      <xdr:rowOff>21595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" y="14022917"/>
          <a:ext cx="1614835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293</xdr:row>
      <xdr:rowOff>1057</xdr:rowOff>
    </xdr:from>
    <xdr:to>
      <xdr:col>1</xdr:col>
      <xdr:colOff>385234</xdr:colOff>
      <xdr:row>299</xdr:row>
      <xdr:rowOff>48682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4" y="27411890"/>
          <a:ext cx="1591733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194</xdr:row>
      <xdr:rowOff>43391</xdr:rowOff>
    </xdr:from>
    <xdr:to>
      <xdr:col>1</xdr:col>
      <xdr:colOff>391402</xdr:colOff>
      <xdr:row>292</xdr:row>
      <xdr:rowOff>141714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6194808"/>
          <a:ext cx="1614835" cy="1175178"/>
        </a:xfrm>
        <a:prstGeom prst="rect">
          <a:avLst/>
        </a:prstGeom>
      </xdr:spPr>
    </xdr:pic>
    <xdr:clientData/>
  </xdr:twoCellAnchor>
  <xdr:oneCellAnchor>
    <xdr:from>
      <xdr:col>0</xdr:col>
      <xdr:colOff>77932</xdr:colOff>
      <xdr:row>338</xdr:row>
      <xdr:rowOff>56284</xdr:rowOff>
    </xdr:from>
    <xdr:ext cx="1609629" cy="1184132"/>
    <xdr:pic>
      <xdr:nvPicPr>
        <xdr:cNvPr id="20" name="11 Imagen">
          <a:extLst>
            <a:ext uri="{FF2B5EF4-FFF2-40B4-BE49-F238E27FC236}">
              <a16:creationId xmlns:a16="http://schemas.microsoft.com/office/drawing/2014/main" id="{D3E49636-296C-4F11-AE01-F456FA34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125451"/>
          <a:ext cx="1609629" cy="1184132"/>
        </a:xfrm>
        <a:prstGeom prst="rect">
          <a:avLst/>
        </a:prstGeom>
      </xdr:spPr>
    </xdr:pic>
    <xdr:clientData/>
  </xdr:oneCellAnchor>
  <xdr:oneCellAnchor>
    <xdr:from>
      <xdr:col>0</xdr:col>
      <xdr:colOff>77932</xdr:colOff>
      <xdr:row>382</xdr:row>
      <xdr:rowOff>56284</xdr:rowOff>
    </xdr:from>
    <xdr:ext cx="1609629" cy="1184132"/>
    <xdr:pic>
      <xdr:nvPicPr>
        <xdr:cNvPr id="21" name="11 Imagen">
          <a:extLst>
            <a:ext uri="{FF2B5EF4-FFF2-40B4-BE49-F238E27FC236}">
              <a16:creationId xmlns:a16="http://schemas.microsoft.com/office/drawing/2014/main" id="{8CCC7757-CE8F-43B3-BF5A-09792DAB7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42442534"/>
          <a:ext cx="1609629" cy="1184132"/>
        </a:xfrm>
        <a:prstGeom prst="rect">
          <a:avLst/>
        </a:prstGeom>
      </xdr:spPr>
    </xdr:pic>
    <xdr:clientData/>
  </xdr:oneCellAnchor>
  <xdr:oneCellAnchor>
    <xdr:from>
      <xdr:col>0</xdr:col>
      <xdr:colOff>77932</xdr:colOff>
      <xdr:row>426</xdr:row>
      <xdr:rowOff>56284</xdr:rowOff>
    </xdr:from>
    <xdr:ext cx="1609629" cy="1184132"/>
    <xdr:pic>
      <xdr:nvPicPr>
        <xdr:cNvPr id="22" name="11 Imagen">
          <a:extLst>
            <a:ext uri="{FF2B5EF4-FFF2-40B4-BE49-F238E27FC236}">
              <a16:creationId xmlns:a16="http://schemas.microsoft.com/office/drawing/2014/main" id="{F8A71C6D-B2E1-44F7-B0A6-0BA0BFAC8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49787367"/>
          <a:ext cx="1609629" cy="1184132"/>
        </a:xfrm>
        <a:prstGeom prst="rect">
          <a:avLst/>
        </a:prstGeom>
      </xdr:spPr>
    </xdr:pic>
    <xdr:clientData/>
  </xdr:oneCellAnchor>
  <xdr:oneCellAnchor>
    <xdr:from>
      <xdr:col>0</xdr:col>
      <xdr:colOff>77932</xdr:colOff>
      <xdr:row>470</xdr:row>
      <xdr:rowOff>56284</xdr:rowOff>
    </xdr:from>
    <xdr:ext cx="1609629" cy="1184132"/>
    <xdr:pic>
      <xdr:nvPicPr>
        <xdr:cNvPr id="23" name="11 Imagen">
          <a:extLst>
            <a:ext uri="{FF2B5EF4-FFF2-40B4-BE49-F238E27FC236}">
              <a16:creationId xmlns:a16="http://schemas.microsoft.com/office/drawing/2014/main" id="{EAA0FDD0-4839-4BE0-956A-1E893F804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57132201"/>
          <a:ext cx="1609629" cy="1184132"/>
        </a:xfrm>
        <a:prstGeom prst="rect">
          <a:avLst/>
        </a:prstGeom>
      </xdr:spPr>
    </xdr:pic>
    <xdr:clientData/>
  </xdr:oneCellAnchor>
  <xdr:oneCellAnchor>
    <xdr:from>
      <xdr:col>0</xdr:col>
      <xdr:colOff>67349</xdr:colOff>
      <xdr:row>299</xdr:row>
      <xdr:rowOff>169333</xdr:rowOff>
    </xdr:from>
    <xdr:ext cx="1609629" cy="1184132"/>
    <xdr:pic>
      <xdr:nvPicPr>
        <xdr:cNvPr id="24" name="11 Imagen">
          <a:extLst>
            <a:ext uri="{FF2B5EF4-FFF2-40B4-BE49-F238E27FC236}">
              <a16:creationId xmlns:a16="http://schemas.microsoft.com/office/drawing/2014/main" id="{06C046B8-0EFA-46C7-8A2B-7CD83F71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9" y="28723166"/>
          <a:ext cx="1609629" cy="118413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51</xdr:col>
      <xdr:colOff>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773376" y="607868"/>
          <a:ext cx="10475774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ANATOMIA</a:t>
          </a:r>
          <a:r>
            <a:rPr lang="es-ES" sz="1800" b="1" baseline="0"/>
            <a:t> PATOLOGICA</a:t>
          </a:r>
          <a:endParaRPr lang="es-ES" sz="18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12</xdr:row>
      <xdr:rowOff>66675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7319" y="614796"/>
          <a:ext cx="1704974" cy="23951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209552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>
    <xdr:from>
      <xdr:col>1</xdr:col>
      <xdr:colOff>235527</xdr:colOff>
      <xdr:row>0</xdr:row>
      <xdr:rowOff>86589</xdr:rowOff>
    </xdr:from>
    <xdr:to>
      <xdr:col>3</xdr:col>
      <xdr:colOff>914400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Arrowheads="1"/>
        </xdr:cNvSpPr>
      </xdr:nvSpPr>
      <xdr:spPr bwMode="auto">
        <a:xfrm>
          <a:off x="15118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165390</xdr:colOff>
      <xdr:row>0</xdr:row>
      <xdr:rowOff>86591</xdr:rowOff>
    </xdr:from>
    <xdr:to>
      <xdr:col>3</xdr:col>
      <xdr:colOff>962026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>
          <a:spLocks noChangeArrowheads="1"/>
        </xdr:cNvSpPr>
      </xdr:nvSpPr>
      <xdr:spPr bwMode="auto">
        <a:xfrm>
          <a:off x="1441740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17</xdr:col>
      <xdr:colOff>0</xdr:colOff>
      <xdr:row>3</xdr:row>
      <xdr:rowOff>666750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79726" y="607868"/>
          <a:ext cx="8877691" cy="69388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EGRESOS HOSPITALARIOS A NIVEL INSTITUCIONAL</a:t>
          </a:r>
        </a:p>
        <a:p>
          <a:pPr algn="ctr"/>
          <a:r>
            <a:rPr lang="es-ES" sz="1800" b="1"/>
            <a:t> UPSS HOSPITALIZACION - UPSS</a:t>
          </a:r>
          <a:r>
            <a:rPr lang="es-ES" sz="1800" b="1" baseline="0"/>
            <a:t> UNIDAD DE CUIDADOS INTENSIVOS</a:t>
          </a:r>
          <a:endParaRPr lang="es-ES" sz="18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157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7319" y="614796"/>
          <a:ext cx="1704974" cy="1022465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79663</xdr:colOff>
      <xdr:row>9</xdr:row>
      <xdr:rowOff>110699</xdr:rowOff>
    </xdr:from>
    <xdr:to>
      <xdr:col>1</xdr:col>
      <xdr:colOff>413915</xdr:colOff>
      <xdr:row>15</xdr:row>
      <xdr:rowOff>142877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" y="232049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259965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135082</xdr:colOff>
      <xdr:row>6</xdr:row>
      <xdr:rowOff>103909</xdr:rowOff>
    </xdr:from>
    <xdr:to>
      <xdr:col>1</xdr:col>
      <xdr:colOff>464128</xdr:colOff>
      <xdr:row>12</xdr:row>
      <xdr:rowOff>145041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82" y="7647709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226002</xdr:colOff>
      <xdr:row>0</xdr:row>
      <xdr:rowOff>86589</xdr:rowOff>
    </xdr:from>
    <xdr:to>
      <xdr:col>3</xdr:col>
      <xdr:colOff>904875</xdr:colOff>
      <xdr:row>2</xdr:row>
      <xdr:rowOff>95248</xdr:rowOff>
    </xdr:to>
    <xdr:sp macro="" textlink="">
      <xdr:nvSpPr>
        <xdr:cNvPr id="12" name="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1502352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165390</xdr:colOff>
      <xdr:row>0</xdr:row>
      <xdr:rowOff>86591</xdr:rowOff>
    </xdr:from>
    <xdr:to>
      <xdr:col>3</xdr:col>
      <xdr:colOff>962026</xdr:colOff>
      <xdr:row>2</xdr:row>
      <xdr:rowOff>95251</xdr:rowOff>
    </xdr:to>
    <xdr:sp macro="" textlink="">
      <xdr:nvSpPr>
        <xdr:cNvPr id="13" name="Text Box 1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441740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1728</xdr:colOff>
      <xdr:row>2</xdr:row>
      <xdr:rowOff>226868</xdr:rowOff>
    </xdr:from>
    <xdr:to>
      <xdr:col>17</xdr:col>
      <xdr:colOff>10583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79728" y="607868"/>
          <a:ext cx="7692355" cy="58198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HOSPITALIZACION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169</xdr:row>
      <xdr:rowOff>200025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319" y="614796"/>
          <a:ext cx="1709207" cy="27175979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13</xdr:row>
      <xdr:rowOff>103909</xdr:rowOff>
    </xdr:from>
    <xdr:to>
      <xdr:col>1</xdr:col>
      <xdr:colOff>406978</xdr:colOff>
      <xdr:row>19</xdr:row>
      <xdr:rowOff>145041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009034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258851</xdr:colOff>
      <xdr:row>0</xdr:row>
      <xdr:rowOff>86589</xdr:rowOff>
    </xdr:from>
    <xdr:to>
      <xdr:col>3</xdr:col>
      <xdr:colOff>939840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1539434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177072</xdr:colOff>
      <xdr:row>0</xdr:row>
      <xdr:rowOff>86591</xdr:rowOff>
    </xdr:from>
    <xdr:to>
      <xdr:col>3</xdr:col>
      <xdr:colOff>1071073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457655" y="86591"/>
          <a:ext cx="1730085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twoCellAnchor editAs="oneCell">
    <xdr:from>
      <xdr:col>0</xdr:col>
      <xdr:colOff>57150</xdr:colOff>
      <xdr:row>88</xdr:row>
      <xdr:rowOff>85725</xdr:rowOff>
    </xdr:from>
    <xdr:to>
      <xdr:col>1</xdr:col>
      <xdr:colOff>391402</xdr:colOff>
      <xdr:row>94</xdr:row>
      <xdr:rowOff>117903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801600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96</xdr:row>
      <xdr:rowOff>69056</xdr:rowOff>
    </xdr:from>
    <xdr:to>
      <xdr:col>1</xdr:col>
      <xdr:colOff>419099</xdr:colOff>
      <xdr:row>102</xdr:row>
      <xdr:rowOff>133350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14118431"/>
          <a:ext cx="1609725" cy="1207294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22</xdr:row>
      <xdr:rowOff>103909</xdr:rowOff>
    </xdr:from>
    <xdr:to>
      <xdr:col>1</xdr:col>
      <xdr:colOff>406978</xdr:colOff>
      <xdr:row>37</xdr:row>
      <xdr:rowOff>145041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104284"/>
          <a:ext cx="1605396" cy="11841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1727</xdr:colOff>
      <xdr:row>2</xdr:row>
      <xdr:rowOff>226868</xdr:rowOff>
    </xdr:from>
    <xdr:to>
      <xdr:col>17</xdr:col>
      <xdr:colOff>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773377" y="607868"/>
          <a:ext cx="9551848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UNIDAD</a:t>
          </a:r>
          <a:r>
            <a:rPr lang="es-ES" sz="1800" b="1" baseline="0"/>
            <a:t> DE CUIDADOS INTENSIVOS</a:t>
          </a:r>
          <a:endParaRPr lang="es-ES" sz="18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117</xdr:row>
      <xdr:rowOff>180975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7319" y="614796"/>
          <a:ext cx="1704974" cy="2054975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0573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0381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42938"/>
          <a:ext cx="1607138" cy="1192496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58882</xdr:colOff>
      <xdr:row>12</xdr:row>
      <xdr:rowOff>151534</xdr:rowOff>
    </xdr:from>
    <xdr:to>
      <xdr:col>1</xdr:col>
      <xdr:colOff>387928</xdr:colOff>
      <xdr:row>19</xdr:row>
      <xdr:rowOff>2166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2961409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235527</xdr:colOff>
      <xdr:row>0</xdr:row>
      <xdr:rowOff>86589</xdr:rowOff>
    </xdr:from>
    <xdr:to>
      <xdr:col>3</xdr:col>
      <xdr:colOff>968952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1511877" y="86589"/>
          <a:ext cx="1571625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146339</xdr:colOff>
      <xdr:row>0</xdr:row>
      <xdr:rowOff>86591</xdr:rowOff>
    </xdr:from>
    <xdr:to>
      <xdr:col>3</xdr:col>
      <xdr:colOff>1000992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422689" y="86591"/>
          <a:ext cx="1692853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1727</xdr:colOff>
      <xdr:row>2</xdr:row>
      <xdr:rowOff>226868</xdr:rowOff>
    </xdr:from>
    <xdr:to>
      <xdr:col>16</xdr:col>
      <xdr:colOff>571499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768182" y="607868"/>
          <a:ext cx="9531931" cy="5810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 b="1"/>
            <a:t>UNIDAD</a:t>
          </a:r>
          <a:r>
            <a:rPr lang="es-ES" sz="1400" b="1" baseline="0"/>
            <a:t> DE CUIDADOS INTERMEDIOS NEONATAL</a:t>
          </a:r>
          <a:endParaRPr lang="es-ES" sz="14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19</xdr:row>
      <xdr:rowOff>180975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7319" y="614796"/>
          <a:ext cx="1704974" cy="1609205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10</xdr:row>
      <xdr:rowOff>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11</xdr:row>
      <xdr:rowOff>233795</xdr:rowOff>
    </xdr:from>
    <xdr:to>
      <xdr:col>1</xdr:col>
      <xdr:colOff>398319</xdr:colOff>
      <xdr:row>16</xdr:row>
      <xdr:rowOff>176213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3169227"/>
          <a:ext cx="1601932" cy="1197987"/>
        </a:xfrm>
        <a:prstGeom prst="rect">
          <a:avLst/>
        </a:prstGeom>
      </xdr:spPr>
    </xdr:pic>
    <xdr:clientData/>
  </xdr:twoCellAnchor>
  <xdr:twoCellAnchor>
    <xdr:from>
      <xdr:col>1</xdr:col>
      <xdr:colOff>233809</xdr:colOff>
      <xdr:row>0</xdr:row>
      <xdr:rowOff>86589</xdr:rowOff>
    </xdr:from>
    <xdr:to>
      <xdr:col>3</xdr:col>
      <xdr:colOff>961173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1506695" y="86589"/>
          <a:ext cx="1567296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164537</xdr:colOff>
      <xdr:row>0</xdr:row>
      <xdr:rowOff>86591</xdr:rowOff>
    </xdr:from>
    <xdr:to>
      <xdr:col>3</xdr:col>
      <xdr:colOff>1013129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1437423" y="86591"/>
          <a:ext cx="1688524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1728</xdr:colOff>
      <xdr:row>2</xdr:row>
      <xdr:rowOff>226868</xdr:rowOff>
    </xdr:from>
    <xdr:to>
      <xdr:col>16</xdr:col>
      <xdr:colOff>9525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716228" y="607868"/>
          <a:ext cx="8923197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EMERGENCIA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23</xdr:row>
      <xdr:rowOff>173182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7319" y="614796"/>
          <a:ext cx="1701510" cy="6693477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451071</xdr:colOff>
      <xdr:row>0</xdr:row>
      <xdr:rowOff>133349</xdr:rowOff>
    </xdr:from>
    <xdr:to>
      <xdr:col>0</xdr:col>
      <xdr:colOff>898887</xdr:colOff>
      <xdr:row>2</xdr:row>
      <xdr:rowOff>112569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451071" y="133349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440808</xdr:colOff>
      <xdr:row>0</xdr:row>
      <xdr:rowOff>165340</xdr:rowOff>
    </xdr:from>
    <xdr:to>
      <xdr:col>0</xdr:col>
      <xdr:colOff>952500</xdr:colOff>
      <xdr:row>2</xdr:row>
      <xdr:rowOff>173181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440808" y="165340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909963</xdr:colOff>
      <xdr:row>0</xdr:row>
      <xdr:rowOff>123826</xdr:rowOff>
    </xdr:from>
    <xdr:to>
      <xdr:col>1</xdr:col>
      <xdr:colOff>247650</xdr:colOff>
      <xdr:row>2</xdr:row>
      <xdr:rowOff>123825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909963" y="123826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876830</xdr:colOff>
      <xdr:row>0</xdr:row>
      <xdr:rowOff>119698</xdr:rowOff>
    </xdr:from>
    <xdr:to>
      <xdr:col>1</xdr:col>
      <xdr:colOff>314325</xdr:colOff>
      <xdr:row>2</xdr:row>
      <xdr:rowOff>216783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876830" y="119698"/>
          <a:ext cx="713845" cy="478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60614</xdr:colOff>
      <xdr:row>0</xdr:row>
      <xdr:rowOff>34636</xdr:rowOff>
    </xdr:from>
    <xdr:to>
      <xdr:col>0</xdr:col>
      <xdr:colOff>429569</xdr:colOff>
      <xdr:row>2</xdr:row>
      <xdr:rowOff>142875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614" y="34636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69273</xdr:colOff>
      <xdr:row>4</xdr:row>
      <xdr:rowOff>340165</xdr:rowOff>
    </xdr:from>
    <xdr:to>
      <xdr:col>1</xdr:col>
      <xdr:colOff>403525</xdr:colOff>
      <xdr:row>8</xdr:row>
      <xdr:rowOff>190502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1578415"/>
          <a:ext cx="1610602" cy="1193362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>
    <xdr:from>
      <xdr:col>1</xdr:col>
      <xdr:colOff>292675</xdr:colOff>
      <xdr:row>0</xdr:row>
      <xdr:rowOff>129885</xdr:rowOff>
    </xdr:from>
    <xdr:to>
      <xdr:col>2</xdr:col>
      <xdr:colOff>1409700</xdr:colOff>
      <xdr:row>2</xdr:row>
      <xdr:rowOff>138544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1569025" y="129885"/>
          <a:ext cx="1555175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231195</xdr:colOff>
      <xdr:row>0</xdr:row>
      <xdr:rowOff>129886</xdr:rowOff>
    </xdr:from>
    <xdr:to>
      <xdr:col>2</xdr:col>
      <xdr:colOff>1428751</xdr:colOff>
      <xdr:row>2</xdr:row>
      <xdr:rowOff>138546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507545" y="129886"/>
          <a:ext cx="163570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16</xdr:col>
      <xdr:colOff>571500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649551" y="607868"/>
          <a:ext cx="10799624" cy="662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CENTRO</a:t>
          </a:r>
          <a:r>
            <a:rPr lang="es-ES" sz="1800" b="1" baseline="0"/>
            <a:t> QUIRURGICO</a:t>
          </a:r>
          <a:endParaRPr lang="es-ES" sz="1800" b="1"/>
        </a:p>
      </xdr:txBody>
    </xdr:sp>
    <xdr:clientData/>
  </xdr:twoCellAnchor>
  <xdr:twoCellAnchor>
    <xdr:from>
      <xdr:col>0</xdr:col>
      <xdr:colOff>17320</xdr:colOff>
      <xdr:row>2</xdr:row>
      <xdr:rowOff>233796</xdr:rowOff>
    </xdr:from>
    <xdr:to>
      <xdr:col>1</xdr:col>
      <xdr:colOff>296335</xdr:colOff>
      <xdr:row>132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7320" y="614796"/>
          <a:ext cx="1559598" cy="159714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60614</xdr:colOff>
      <xdr:row>5</xdr:row>
      <xdr:rowOff>63074</xdr:rowOff>
    </xdr:from>
    <xdr:to>
      <xdr:col>1</xdr:col>
      <xdr:colOff>201085</xdr:colOff>
      <xdr:row>11</xdr:row>
      <xdr:rowOff>28577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4" y="2020991"/>
          <a:ext cx="1421054" cy="1172003"/>
        </a:xfrm>
        <a:prstGeom prst="rect">
          <a:avLst/>
        </a:prstGeom>
      </xdr:spPr>
    </xdr:pic>
    <xdr:clientData/>
  </xdr:twoCellAnchor>
  <xdr:twoCellAnchor editAs="oneCell">
    <xdr:from>
      <xdr:col>0</xdr:col>
      <xdr:colOff>49993</xdr:colOff>
      <xdr:row>2</xdr:row>
      <xdr:rowOff>251114</xdr:rowOff>
    </xdr:from>
    <xdr:to>
      <xdr:col>1</xdr:col>
      <xdr:colOff>243418</xdr:colOff>
      <xdr:row>4</xdr:row>
      <xdr:rowOff>277956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3" y="632114"/>
          <a:ext cx="1474008" cy="979342"/>
        </a:xfrm>
        <a:prstGeom prst="rect">
          <a:avLst/>
        </a:prstGeom>
      </xdr:spPr>
    </xdr:pic>
    <xdr:clientData/>
  </xdr:twoCellAnchor>
  <xdr:twoCellAnchor editAs="oneCell">
    <xdr:from>
      <xdr:col>0</xdr:col>
      <xdr:colOff>58882</xdr:colOff>
      <xdr:row>13</xdr:row>
      <xdr:rowOff>170584</xdr:rowOff>
    </xdr:from>
    <xdr:to>
      <xdr:col>1</xdr:col>
      <xdr:colOff>232834</xdr:colOff>
      <xdr:row>20</xdr:row>
      <xdr:rowOff>21216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3335001"/>
          <a:ext cx="1454535" cy="1184132"/>
        </a:xfrm>
        <a:prstGeom prst="rect">
          <a:avLst/>
        </a:prstGeom>
      </xdr:spPr>
    </xdr:pic>
    <xdr:clientData/>
  </xdr:twoCellAnchor>
  <xdr:twoCellAnchor>
    <xdr:from>
      <xdr:col>1</xdr:col>
      <xdr:colOff>235527</xdr:colOff>
      <xdr:row>0</xdr:row>
      <xdr:rowOff>86589</xdr:rowOff>
    </xdr:from>
    <xdr:to>
      <xdr:col>3</xdr:col>
      <xdr:colOff>1038225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15118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165390</xdr:colOff>
      <xdr:row>0</xdr:row>
      <xdr:rowOff>86591</xdr:rowOff>
    </xdr:from>
    <xdr:to>
      <xdr:col>3</xdr:col>
      <xdr:colOff>1085851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441740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oneCellAnchor>
    <xdr:from>
      <xdr:col>0</xdr:col>
      <xdr:colOff>60614</xdr:colOff>
      <xdr:row>87</xdr:row>
      <xdr:rowOff>63074</xdr:rowOff>
    </xdr:from>
    <xdr:ext cx="1421054" cy="1172003"/>
    <xdr:pic>
      <xdr:nvPicPr>
        <xdr:cNvPr id="14" name="9 Imagen">
          <a:extLst>
            <a:ext uri="{FF2B5EF4-FFF2-40B4-BE49-F238E27FC236}">
              <a16:creationId xmlns:a16="http://schemas.microsoft.com/office/drawing/2014/main" id="{8835EEB5-9D27-4F89-B976-30B81EF82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4" y="2020991"/>
          <a:ext cx="1421054" cy="1172003"/>
        </a:xfrm>
        <a:prstGeom prst="rect">
          <a:avLst/>
        </a:prstGeom>
      </xdr:spPr>
    </xdr:pic>
    <xdr:clientData/>
  </xdr:oneCellAnchor>
  <xdr:oneCellAnchor>
    <xdr:from>
      <xdr:col>0</xdr:col>
      <xdr:colOff>58882</xdr:colOff>
      <xdr:row>93</xdr:row>
      <xdr:rowOff>170584</xdr:rowOff>
    </xdr:from>
    <xdr:ext cx="1454535" cy="1184132"/>
    <xdr:pic>
      <xdr:nvPicPr>
        <xdr:cNvPr id="16" name="11 Imagen">
          <a:extLst>
            <a:ext uri="{FF2B5EF4-FFF2-40B4-BE49-F238E27FC236}">
              <a16:creationId xmlns:a16="http://schemas.microsoft.com/office/drawing/2014/main" id="{36ADB6DB-7C4F-4210-A88B-D958074D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3335001"/>
          <a:ext cx="1454535" cy="1184132"/>
        </a:xfrm>
        <a:prstGeom prst="rect">
          <a:avLst/>
        </a:prstGeom>
      </xdr:spPr>
    </xdr:pic>
    <xdr:clientData/>
  </xdr:oneCellAnchor>
  <xdr:oneCellAnchor>
    <xdr:from>
      <xdr:col>0</xdr:col>
      <xdr:colOff>60614</xdr:colOff>
      <xdr:row>107</xdr:row>
      <xdr:rowOff>63074</xdr:rowOff>
    </xdr:from>
    <xdr:ext cx="1421054" cy="1172003"/>
    <xdr:pic>
      <xdr:nvPicPr>
        <xdr:cNvPr id="17" name="9 Imagen">
          <a:extLst>
            <a:ext uri="{FF2B5EF4-FFF2-40B4-BE49-F238E27FC236}">
              <a16:creationId xmlns:a16="http://schemas.microsoft.com/office/drawing/2014/main" id="{ECC4FF73-F52B-4387-84C0-66FFFE17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4" y="16287324"/>
          <a:ext cx="1421054" cy="1172003"/>
        </a:xfrm>
        <a:prstGeom prst="rect">
          <a:avLst/>
        </a:prstGeom>
      </xdr:spPr>
    </xdr:pic>
    <xdr:clientData/>
  </xdr:oneCellAnchor>
  <xdr:oneCellAnchor>
    <xdr:from>
      <xdr:col>0</xdr:col>
      <xdr:colOff>58882</xdr:colOff>
      <xdr:row>113</xdr:row>
      <xdr:rowOff>170584</xdr:rowOff>
    </xdr:from>
    <xdr:ext cx="1454535" cy="1184132"/>
    <xdr:pic>
      <xdr:nvPicPr>
        <xdr:cNvPr id="18" name="11 Imagen">
          <a:extLst>
            <a:ext uri="{FF2B5EF4-FFF2-40B4-BE49-F238E27FC236}">
              <a16:creationId xmlns:a16="http://schemas.microsoft.com/office/drawing/2014/main" id="{1454D718-8718-4AF6-8B27-9DDBB813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17601334"/>
          <a:ext cx="1454535" cy="118413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16</xdr:col>
      <xdr:colOff>561975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773376" y="607868"/>
          <a:ext cx="9809024" cy="405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MORTALIDAD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91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7319" y="614796"/>
          <a:ext cx="1704974" cy="9872229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5</xdr:row>
      <xdr:rowOff>154131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58882</xdr:colOff>
      <xdr:row>11</xdr:row>
      <xdr:rowOff>170584</xdr:rowOff>
    </xdr:from>
    <xdr:to>
      <xdr:col>1</xdr:col>
      <xdr:colOff>387928</xdr:colOff>
      <xdr:row>18</xdr:row>
      <xdr:rowOff>21216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2980459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226002</xdr:colOff>
      <xdr:row>0</xdr:row>
      <xdr:rowOff>86589</xdr:rowOff>
    </xdr:from>
    <xdr:to>
      <xdr:col>3</xdr:col>
      <xdr:colOff>904875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1502352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165390</xdr:colOff>
      <xdr:row>0</xdr:row>
      <xdr:rowOff>86591</xdr:rowOff>
    </xdr:from>
    <xdr:to>
      <xdr:col>3</xdr:col>
      <xdr:colOff>962026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1441740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oneCellAnchor>
    <xdr:from>
      <xdr:col>0</xdr:col>
      <xdr:colOff>60613</xdr:colOff>
      <xdr:row>39</xdr:row>
      <xdr:rowOff>63074</xdr:rowOff>
    </xdr:from>
    <xdr:ext cx="1614835" cy="1175178"/>
    <xdr:pic>
      <xdr:nvPicPr>
        <xdr:cNvPr id="14" name="9 Imagen">
          <a:extLst>
            <a:ext uri="{FF2B5EF4-FFF2-40B4-BE49-F238E27FC236}">
              <a16:creationId xmlns:a16="http://schemas.microsoft.com/office/drawing/2014/main" id="{CDAC7089-5406-44A8-B205-A10ECA0E3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512991"/>
          <a:ext cx="1614835" cy="1175178"/>
        </a:xfrm>
        <a:prstGeom prst="rect">
          <a:avLst/>
        </a:prstGeom>
      </xdr:spPr>
    </xdr:pic>
    <xdr:clientData/>
  </xdr:oneCellAnchor>
  <xdr:oneCellAnchor>
    <xdr:from>
      <xdr:col>0</xdr:col>
      <xdr:colOff>58882</xdr:colOff>
      <xdr:row>45</xdr:row>
      <xdr:rowOff>170584</xdr:rowOff>
    </xdr:from>
    <xdr:ext cx="1609629" cy="1184132"/>
    <xdr:pic>
      <xdr:nvPicPr>
        <xdr:cNvPr id="16" name="11 Imagen">
          <a:extLst>
            <a:ext uri="{FF2B5EF4-FFF2-40B4-BE49-F238E27FC236}">
              <a16:creationId xmlns:a16="http://schemas.microsoft.com/office/drawing/2014/main" id="{11534147-D9F4-485A-BAF1-632C87D24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2763501"/>
          <a:ext cx="1609629" cy="1184132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51</xdr:col>
      <xdr:colOff>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779726" y="607868"/>
          <a:ext cx="10137107" cy="58198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IMAGENES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31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7319" y="614796"/>
          <a:ext cx="1704974" cy="9300729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68407</xdr:colOff>
      <xdr:row>12</xdr:row>
      <xdr:rowOff>47625</xdr:rowOff>
    </xdr:from>
    <xdr:to>
      <xdr:col>1</xdr:col>
      <xdr:colOff>397453</xdr:colOff>
      <xdr:row>18</xdr:row>
      <xdr:rowOff>88757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7" y="3048000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235527</xdr:colOff>
      <xdr:row>0</xdr:row>
      <xdr:rowOff>86589</xdr:rowOff>
    </xdr:from>
    <xdr:to>
      <xdr:col>3</xdr:col>
      <xdr:colOff>914400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15118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174915</xdr:colOff>
      <xdr:row>0</xdr:row>
      <xdr:rowOff>86591</xdr:rowOff>
    </xdr:from>
    <xdr:to>
      <xdr:col>3</xdr:col>
      <xdr:colOff>971551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1451265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snsb-22503\C\ESTADISTICA\PROYECTOS\boletin_20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ATO"/>
      <sheetName val="BDCEXTMED"/>
      <sheetName val="BDCEXTCIR"/>
      <sheetName val="BDCEXTSM"/>
      <sheetName val="BDCEXTDENT"/>
      <sheetName val="MEDICINA"/>
      <sheetName val="PATOLOGIA"/>
      <sheetName val="CIRUGIA"/>
      <sheetName val="SALUDMENTAL"/>
      <sheetName val="DENTAL"/>
      <sheetName val="inicio"/>
      <sheetName val="BDBIOTEC"/>
      <sheetName val="BDHOSPMED"/>
      <sheetName val="BDHOSPCIR"/>
      <sheetName val="MEDICINAhosp"/>
      <sheetName val="CIRUGIAhosp"/>
      <sheetName val="cardiologia"/>
      <sheetName val="dermatologia"/>
      <sheetName val="gastroenterologia"/>
      <sheetName val="hematologia"/>
      <sheetName val="infectologia"/>
      <sheetName val="medicina A"/>
      <sheetName val="medicina B"/>
      <sheetName val="neumologia"/>
      <sheetName val="medicina D"/>
      <sheetName val="nefrologia"/>
      <sheetName val="neonatologia"/>
      <sheetName val="medicina C"/>
      <sheetName val="neuropediatria"/>
      <sheetName val="Dpto.Medicina"/>
      <sheetName val="urologia"/>
      <sheetName val="cirugia cabeza y cuello"/>
      <sheetName val="odontopediatria"/>
      <sheetName val="cirugia torax"/>
      <sheetName val="cirugia general"/>
      <sheetName val="cirugia plastica"/>
      <sheetName val="ginecologia"/>
      <sheetName val="neurocirugia"/>
      <sheetName val="oftalmologia"/>
      <sheetName val="otorrinolaringologia"/>
      <sheetName val="quemados"/>
      <sheetName val="traumatologia"/>
      <sheetName val="Dpto.Cirugia"/>
      <sheetName val="cardiologia_cext"/>
      <sheetName val="dermatologia_cext"/>
      <sheetName val="endocrinologia"/>
      <sheetName val="endocrinologia_lab"/>
      <sheetName val="gastroenterologia_cext"/>
      <sheetName val="hematologia_cext"/>
      <sheetName val="infectologia_cext"/>
      <sheetName val="med.fisica"/>
      <sheetName val="fisioterapias"/>
      <sheetName val="pediatria"/>
      <sheetName val="medicina_A_cext"/>
      <sheetName val="medicina_B_cext"/>
      <sheetName val="medicina_C_cext"/>
      <sheetName val="medicina_D_cext"/>
      <sheetName val="med.adolescente"/>
      <sheetName val="nefrologia_cext"/>
      <sheetName val="neonatologia_cext"/>
      <sheetName val="neumologia_cext"/>
      <sheetName val="neuropediatria_cext"/>
      <sheetName val="reumatologia"/>
      <sheetName val="u.asma"/>
      <sheetName val="Dpto.Medicina_cext"/>
      <sheetName val="psiquiatria"/>
      <sheetName val="psicologia"/>
      <sheetName val="cirugia cabeza y cuello_cext"/>
      <sheetName val="cirugia torax_cext"/>
      <sheetName val="cirugia general_cext"/>
      <sheetName val="cirugia plastica_cext"/>
      <sheetName val="ginecologia_cext"/>
      <sheetName val="neurocirugia_cext"/>
      <sheetName val="oftalmologia_cext"/>
      <sheetName val="otorrinolaringologia_cext"/>
      <sheetName val="quemados_cext"/>
      <sheetName val="traumatologia_cext"/>
      <sheetName val="urologia_cext"/>
      <sheetName val="Dpto.Cirugia_cext"/>
      <sheetName val="odonto"/>
      <sheetName val="BDCQX"/>
      <sheetName val="CQX"/>
      <sheetName val="ccc"/>
      <sheetName val="ctorax"/>
      <sheetName val="cgeneral"/>
      <sheetName val="cplastica"/>
      <sheetName val="gineco"/>
      <sheetName val="ncr"/>
      <sheetName val="oftalmo"/>
      <sheetName val="otor"/>
      <sheetName val="quem"/>
      <sheetName val="trauma"/>
      <sheetName val="urol"/>
      <sheetName val="anestesio"/>
      <sheetName val="procedcext"/>
      <sheetName val="cextmorb"/>
      <sheetName val="cextind"/>
      <sheetName val="atc_atd"/>
      <sheetName val="mortalidad"/>
      <sheetName val="movhosp"/>
      <sheetName val="cqxind"/>
      <sheetName val="cqxmot"/>
      <sheetName val="hospmorb"/>
      <sheetName val="indemerg"/>
      <sheetName val="indemerghosp"/>
      <sheetName val="morbemerg"/>
      <sheetName val="morbemergcext"/>
      <sheetName val="cqxdx"/>
      <sheetName val="cqxproced"/>
      <sheetName val="cqxsusp"/>
      <sheetName val="ucidx"/>
      <sheetName val="ucind"/>
      <sheetName val="IMAGENES"/>
      <sheetName val="BIOTEC"/>
      <sheetName val="BDDX"/>
    </sheetNames>
    <sheetDataSet>
      <sheetData sheetId="0">
        <row r="5">
          <cell r="A5">
            <v>1</v>
          </cell>
          <cell r="B5" t="str">
            <v>BIOQUIMICA</v>
          </cell>
          <cell r="C5">
            <v>22606</v>
          </cell>
          <cell r="D5">
            <v>0.23389065927244135</v>
          </cell>
          <cell r="E5">
            <v>14750</v>
          </cell>
          <cell r="F5">
            <v>7856</v>
          </cell>
          <cell r="G5" t="str">
            <v>-</v>
          </cell>
          <cell r="H5">
            <v>0.65248164204193582</v>
          </cell>
          <cell r="I5">
            <v>0.34751835795806424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7743</v>
          </cell>
          <cell r="S5">
            <v>0.34251968503937008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  <cell r="AC5" t="str">
            <v>-</v>
          </cell>
          <cell r="AD5" t="str">
            <v>-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-</v>
          </cell>
          <cell r="AI5" t="str">
            <v>-</v>
          </cell>
          <cell r="AJ5" t="str">
            <v>-</v>
          </cell>
          <cell r="AK5">
            <v>24214</v>
          </cell>
          <cell r="AL5">
            <v>0.2371550018608842</v>
          </cell>
          <cell r="AM5">
            <v>15759</v>
          </cell>
          <cell r="AN5">
            <v>8455</v>
          </cell>
          <cell r="AO5" t="str">
            <v>-</v>
          </cell>
          <cell r="AP5">
            <v>0.65082183860576526</v>
          </cell>
          <cell r="AQ5">
            <v>0.34917816139423474</v>
          </cell>
          <cell r="AR5" t="str">
            <v>-</v>
          </cell>
          <cell r="AS5" t="str">
            <v>-</v>
          </cell>
          <cell r="AT5" t="str">
            <v>-</v>
          </cell>
          <cell r="AU5" t="str">
            <v>-</v>
          </cell>
          <cell r="AV5" t="str">
            <v>-</v>
          </cell>
          <cell r="AW5" t="str">
            <v>-</v>
          </cell>
          <cell r="AX5" t="str">
            <v>-</v>
          </cell>
          <cell r="AY5" t="str">
            <v>-</v>
          </cell>
          <cell r="AZ5">
            <v>8580</v>
          </cell>
          <cell r="BA5">
            <v>0.35434046419426779</v>
          </cell>
          <cell r="BB5" t="str">
            <v>-</v>
          </cell>
          <cell r="BC5" t="str">
            <v>-</v>
          </cell>
          <cell r="BD5" t="str">
            <v>-</v>
          </cell>
          <cell r="BE5" t="str">
            <v>-</v>
          </cell>
          <cell r="BF5" t="str">
            <v>-</v>
          </cell>
          <cell r="BG5" t="str">
            <v>-</v>
          </cell>
          <cell r="BH5" t="str">
            <v>-</v>
          </cell>
          <cell r="BI5" t="str">
            <v>-</v>
          </cell>
          <cell r="BJ5" t="str">
            <v>-</v>
          </cell>
          <cell r="BK5" t="str">
            <v>-</v>
          </cell>
          <cell r="BL5" t="str">
            <v>-</v>
          </cell>
          <cell r="BM5" t="str">
            <v>-</v>
          </cell>
          <cell r="BN5" t="str">
            <v>-</v>
          </cell>
          <cell r="BO5" t="str">
            <v>-</v>
          </cell>
          <cell r="BP5" t="str">
            <v>-</v>
          </cell>
          <cell r="BQ5" t="str">
            <v>-</v>
          </cell>
          <cell r="BR5" t="str">
            <v>-</v>
          </cell>
          <cell r="BS5">
            <v>20276</v>
          </cell>
          <cell r="BT5">
            <v>0.21295635003991092</v>
          </cell>
          <cell r="BU5">
            <v>11304</v>
          </cell>
          <cell r="BV5">
            <v>8972</v>
          </cell>
          <cell r="BW5" t="str">
            <v>-</v>
          </cell>
          <cell r="BX5">
            <v>0.5575064115210101</v>
          </cell>
          <cell r="BY5">
            <v>0.44249358847898995</v>
          </cell>
          <cell r="BZ5" t="str">
            <v>-</v>
          </cell>
          <cell r="CA5" t="str">
            <v>-</v>
          </cell>
          <cell r="CB5" t="str">
            <v>-</v>
          </cell>
          <cell r="CC5" t="str">
            <v>-</v>
          </cell>
          <cell r="CD5" t="str">
            <v>-</v>
          </cell>
          <cell r="CE5" t="str">
            <v>-</v>
          </cell>
          <cell r="CF5" t="str">
            <v>-</v>
          </cell>
          <cell r="CG5" t="str">
            <v>-</v>
          </cell>
          <cell r="CH5">
            <v>8322</v>
          </cell>
          <cell r="CI5">
            <v>0.41043598342868415</v>
          </cell>
          <cell r="CJ5" t="str">
            <v>-</v>
          </cell>
          <cell r="CK5" t="str">
            <v>-</v>
          </cell>
          <cell r="CL5" t="str">
            <v>-</v>
          </cell>
          <cell r="CM5" t="str">
            <v>-</v>
          </cell>
          <cell r="CN5" t="str">
            <v>-</v>
          </cell>
          <cell r="CO5" t="str">
            <v>-</v>
          </cell>
          <cell r="CP5" t="str">
            <v>-</v>
          </cell>
          <cell r="CQ5" t="str">
            <v>-</v>
          </cell>
          <cell r="CR5" t="str">
            <v>-</v>
          </cell>
          <cell r="CS5" t="str">
            <v>-</v>
          </cell>
          <cell r="CT5" t="str">
            <v>-</v>
          </cell>
          <cell r="CU5" t="str">
            <v>-</v>
          </cell>
          <cell r="CV5" t="str">
            <v>-</v>
          </cell>
          <cell r="CW5" t="str">
            <v>-</v>
          </cell>
          <cell r="CX5" t="str">
            <v>-</v>
          </cell>
          <cell r="CY5" t="str">
            <v>-</v>
          </cell>
          <cell r="CZ5" t="str">
            <v>-</v>
          </cell>
          <cell r="DB5" t="e">
            <v>#DIV/0!</v>
          </cell>
          <cell r="DE5" t="str">
            <v>-</v>
          </cell>
          <cell r="DF5" t="e">
            <v>#DIV/0!</v>
          </cell>
          <cell r="DG5" t="e">
            <v>#DIV/0!</v>
          </cell>
          <cell r="DH5" t="str">
            <v>-</v>
          </cell>
          <cell r="DI5" t="str">
            <v>-</v>
          </cell>
          <cell r="DJ5" t="str">
            <v>-</v>
          </cell>
          <cell r="DK5" t="str">
            <v>-</v>
          </cell>
          <cell r="DL5" t="str">
            <v>-</v>
          </cell>
          <cell r="DM5" t="str">
            <v>-</v>
          </cell>
          <cell r="DN5" t="str">
            <v>-</v>
          </cell>
          <cell r="DO5" t="str">
            <v>-</v>
          </cell>
          <cell r="DQ5" t="e">
            <v>#DIV/0!</v>
          </cell>
          <cell r="DR5" t="str">
            <v>-</v>
          </cell>
          <cell r="DS5" t="str">
            <v>-</v>
          </cell>
          <cell r="DT5" t="str">
            <v>-</v>
          </cell>
          <cell r="DU5" t="str">
            <v>-</v>
          </cell>
          <cell r="DV5" t="str">
            <v>-</v>
          </cell>
          <cell r="DW5" t="str">
            <v>-</v>
          </cell>
          <cell r="DX5" t="str">
            <v>-</v>
          </cell>
          <cell r="DY5" t="str">
            <v>-</v>
          </cell>
          <cell r="DZ5" t="str">
            <v>-</v>
          </cell>
          <cell r="EA5" t="str">
            <v>-</v>
          </cell>
          <cell r="EB5" t="str">
            <v>-</v>
          </cell>
          <cell r="EC5" t="str">
            <v>-</v>
          </cell>
          <cell r="ED5" t="str">
            <v>-</v>
          </cell>
          <cell r="EE5" t="str">
            <v>-</v>
          </cell>
          <cell r="EF5" t="str">
            <v>-</v>
          </cell>
          <cell r="EG5" t="str">
            <v>-</v>
          </cell>
          <cell r="EH5" t="str">
            <v>-</v>
          </cell>
          <cell r="EJ5" t="e">
            <v>#DIV/0!</v>
          </cell>
          <cell r="EM5" t="str">
            <v>-</v>
          </cell>
          <cell r="EN5" t="e">
            <v>#DIV/0!</v>
          </cell>
          <cell r="EO5" t="e">
            <v>#DIV/0!</v>
          </cell>
          <cell r="EP5" t="str">
            <v>-</v>
          </cell>
          <cell r="EQ5" t="str">
            <v>-</v>
          </cell>
          <cell r="ER5" t="str">
            <v>-</v>
          </cell>
          <cell r="ES5" t="str">
            <v>-</v>
          </cell>
          <cell r="ET5" t="str">
            <v>-</v>
          </cell>
          <cell r="EU5" t="str">
            <v>-</v>
          </cell>
          <cell r="EV5" t="str">
            <v>-</v>
          </cell>
          <cell r="EW5" t="str">
            <v>-</v>
          </cell>
          <cell r="EY5" t="e">
            <v>#DIV/0!</v>
          </cell>
          <cell r="EZ5" t="str">
            <v>-</v>
          </cell>
          <cell r="FA5" t="str">
            <v>-</v>
          </cell>
          <cell r="FB5" t="str">
            <v>-</v>
          </cell>
          <cell r="FC5" t="str">
            <v>-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R5" t="e">
            <v>#DIV/0!</v>
          </cell>
          <cell r="FU5" t="str">
            <v>-</v>
          </cell>
          <cell r="FV5" t="e">
            <v>#DIV/0!</v>
          </cell>
          <cell r="FW5" t="e">
            <v>#DIV/0!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G5" t="e">
            <v>#DIV/0!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Z5" t="e">
            <v>#DIV/0!</v>
          </cell>
          <cell r="HC5" t="str">
            <v>-</v>
          </cell>
          <cell r="HD5" t="e">
            <v>#DIV/0!</v>
          </cell>
          <cell r="HE5" t="e">
            <v>#DIV/0!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O5" t="e">
            <v>#DIV/0!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  <cell r="IE5" t="str">
            <v>-</v>
          </cell>
          <cell r="IF5" t="str">
            <v>-</v>
          </cell>
          <cell r="IH5" t="e">
            <v>#DIV/0!</v>
          </cell>
          <cell r="IK5" t="str">
            <v>-</v>
          </cell>
          <cell r="IL5" t="e">
            <v>#DIV/0!</v>
          </cell>
          <cell r="IM5" t="e">
            <v>#DIV/0!</v>
          </cell>
          <cell r="IN5" t="str">
            <v>-</v>
          </cell>
          <cell r="IO5" t="str">
            <v>-</v>
          </cell>
          <cell r="IP5" t="str">
            <v>-</v>
          </cell>
          <cell r="IQ5" t="str">
            <v>-</v>
          </cell>
          <cell r="IR5" t="str">
            <v>-</v>
          </cell>
          <cell r="IS5" t="str">
            <v>-</v>
          </cell>
          <cell r="IT5" t="str">
            <v>-</v>
          </cell>
          <cell r="IU5" t="str">
            <v>-</v>
          </cell>
          <cell r="IW5" t="e">
            <v>#DIV/0!</v>
          </cell>
          <cell r="IX5" t="str">
            <v>-</v>
          </cell>
          <cell r="IY5" t="str">
            <v>-</v>
          </cell>
          <cell r="IZ5" t="str">
            <v>-</v>
          </cell>
          <cell r="JA5" t="str">
            <v>-</v>
          </cell>
          <cell r="JB5" t="str">
            <v>-</v>
          </cell>
          <cell r="JC5" t="str">
            <v>-</v>
          </cell>
          <cell r="JD5" t="str">
            <v>-</v>
          </cell>
          <cell r="JE5" t="str">
            <v>-</v>
          </cell>
          <cell r="JF5" t="str">
            <v>-</v>
          </cell>
          <cell r="JG5" t="str">
            <v>-</v>
          </cell>
          <cell r="JH5" t="str">
            <v>-</v>
          </cell>
          <cell r="JI5" t="str">
            <v>-</v>
          </cell>
          <cell r="JJ5" t="str">
            <v>-</v>
          </cell>
          <cell r="JK5" t="str">
            <v>-</v>
          </cell>
          <cell r="JL5" t="str">
            <v>-</v>
          </cell>
          <cell r="JM5" t="str">
            <v>-</v>
          </cell>
          <cell r="JN5" t="str">
            <v>-</v>
          </cell>
          <cell r="JP5" t="e">
            <v>#DIV/0!</v>
          </cell>
          <cell r="JS5" t="str">
            <v>-</v>
          </cell>
          <cell r="JT5" t="e">
            <v>#DIV/0!</v>
          </cell>
          <cell r="JU5" t="e">
            <v>#DIV/0!</v>
          </cell>
          <cell r="JV5" t="str">
            <v>-</v>
          </cell>
          <cell r="JW5" t="str">
            <v>-</v>
          </cell>
          <cell r="JX5" t="str">
            <v>-</v>
          </cell>
          <cell r="JY5" t="str">
            <v>-</v>
          </cell>
          <cell r="JZ5" t="str">
            <v>-</v>
          </cell>
          <cell r="KA5" t="str">
            <v>-</v>
          </cell>
          <cell r="KB5" t="str">
            <v>-</v>
          </cell>
          <cell r="KC5" t="str">
            <v>-</v>
          </cell>
          <cell r="KE5" t="e">
            <v>#DIV/0!</v>
          </cell>
          <cell r="KF5" t="str">
            <v>-</v>
          </cell>
          <cell r="KG5" t="str">
            <v>-</v>
          </cell>
          <cell r="KH5" t="str">
            <v>-</v>
          </cell>
          <cell r="KI5" t="str">
            <v>-</v>
          </cell>
          <cell r="KJ5" t="str">
            <v>-</v>
          </cell>
          <cell r="KK5" t="str">
            <v>-</v>
          </cell>
          <cell r="KL5" t="str">
            <v>-</v>
          </cell>
          <cell r="KM5" t="str">
            <v>-</v>
          </cell>
          <cell r="KN5" t="str">
            <v>-</v>
          </cell>
          <cell r="KO5" t="str">
            <v>-</v>
          </cell>
          <cell r="KP5" t="str">
            <v>-</v>
          </cell>
          <cell r="KQ5" t="str">
            <v>-</v>
          </cell>
          <cell r="KR5" t="str">
            <v>-</v>
          </cell>
          <cell r="KS5" t="str">
            <v>-</v>
          </cell>
          <cell r="KT5" t="str">
            <v>-</v>
          </cell>
          <cell r="KU5" t="str">
            <v>-</v>
          </cell>
          <cell r="KV5" t="str">
            <v>-</v>
          </cell>
          <cell r="KX5" t="e">
            <v>#DIV/0!</v>
          </cell>
          <cell r="LA5" t="str">
            <v>-</v>
          </cell>
          <cell r="LB5" t="e">
            <v>#DIV/0!</v>
          </cell>
          <cell r="LC5" t="e">
            <v>#DIV/0!</v>
          </cell>
          <cell r="LD5" t="str">
            <v>-</v>
          </cell>
          <cell r="LE5" t="str">
            <v>-</v>
          </cell>
          <cell r="LF5" t="str">
            <v>-</v>
          </cell>
          <cell r="LG5" t="str">
            <v>-</v>
          </cell>
          <cell r="LH5" t="str">
            <v>-</v>
          </cell>
          <cell r="LI5" t="str">
            <v>-</v>
          </cell>
          <cell r="LJ5" t="str">
            <v>-</v>
          </cell>
          <cell r="LK5" t="str">
            <v>-</v>
          </cell>
          <cell r="LM5" t="e">
            <v>#DIV/0!</v>
          </cell>
          <cell r="LN5" t="str">
            <v>-</v>
          </cell>
          <cell r="LO5" t="str">
            <v>-</v>
          </cell>
          <cell r="LP5" t="str">
            <v>-</v>
          </cell>
          <cell r="LQ5" t="str">
            <v>-</v>
          </cell>
          <cell r="LR5" t="str">
            <v>-</v>
          </cell>
          <cell r="LS5" t="str">
            <v>-</v>
          </cell>
          <cell r="LT5" t="str">
            <v>-</v>
          </cell>
          <cell r="LU5" t="str">
            <v>-</v>
          </cell>
          <cell r="LV5" t="str">
            <v>-</v>
          </cell>
          <cell r="LW5" t="str">
            <v>-</v>
          </cell>
          <cell r="LX5" t="str">
            <v>-</v>
          </cell>
          <cell r="LY5" t="str">
            <v>-</v>
          </cell>
          <cell r="LZ5" t="str">
            <v>-</v>
          </cell>
          <cell r="MA5" t="str">
            <v>-</v>
          </cell>
          <cell r="MB5" t="str">
            <v>-</v>
          </cell>
          <cell r="MC5" t="str">
            <v>-</v>
          </cell>
          <cell r="MD5" t="str">
            <v>-</v>
          </cell>
          <cell r="MF5" t="e">
            <v>#DIV/0!</v>
          </cell>
          <cell r="MI5" t="str">
            <v>-</v>
          </cell>
          <cell r="MJ5" t="e">
            <v>#DIV/0!</v>
          </cell>
          <cell r="MK5" t="e">
            <v>#DIV/0!</v>
          </cell>
          <cell r="ML5" t="str">
            <v>-</v>
          </cell>
          <cell r="MM5" t="str">
            <v>-</v>
          </cell>
          <cell r="MN5" t="str">
            <v>-</v>
          </cell>
          <cell r="MO5" t="str">
            <v>-</v>
          </cell>
          <cell r="MP5" t="str">
            <v>-</v>
          </cell>
          <cell r="MQ5" t="str">
            <v>-</v>
          </cell>
          <cell r="MR5" t="str">
            <v>-</v>
          </cell>
          <cell r="MS5" t="str">
            <v>-</v>
          </cell>
          <cell r="MU5" t="e">
            <v>#DIV/0!</v>
          </cell>
          <cell r="MV5" t="str">
            <v>-</v>
          </cell>
          <cell r="MW5" t="str">
            <v>-</v>
          </cell>
          <cell r="MX5" t="str">
            <v>-</v>
          </cell>
          <cell r="MY5" t="str">
            <v>-</v>
          </cell>
          <cell r="MZ5" t="str">
            <v>-</v>
          </cell>
          <cell r="NA5" t="str">
            <v>-</v>
          </cell>
          <cell r="NB5" t="str">
            <v>-</v>
          </cell>
          <cell r="NC5" t="str">
            <v>-</v>
          </cell>
          <cell r="ND5" t="str">
            <v>-</v>
          </cell>
          <cell r="NE5" t="str">
            <v>-</v>
          </cell>
          <cell r="NF5" t="str">
            <v>-</v>
          </cell>
          <cell r="NG5" t="str">
            <v>-</v>
          </cell>
          <cell r="NH5" t="str">
            <v>-</v>
          </cell>
          <cell r="NI5" t="str">
            <v>-</v>
          </cell>
          <cell r="NJ5" t="str">
            <v>-</v>
          </cell>
          <cell r="NK5" t="str">
            <v>-</v>
          </cell>
          <cell r="NL5" t="str">
            <v>-</v>
          </cell>
          <cell r="NN5" t="e">
            <v>#DIV/0!</v>
          </cell>
          <cell r="NQ5" t="str">
            <v>-</v>
          </cell>
          <cell r="NR5" t="e">
            <v>#DIV/0!</v>
          </cell>
          <cell r="NS5" t="e">
            <v>#DIV/0!</v>
          </cell>
          <cell r="NT5" t="str">
            <v>-</v>
          </cell>
          <cell r="NU5" t="str">
            <v>-</v>
          </cell>
          <cell r="NV5" t="str">
            <v>-</v>
          </cell>
          <cell r="NW5" t="str">
            <v>-</v>
          </cell>
          <cell r="NX5" t="str">
            <v>-</v>
          </cell>
          <cell r="NY5" t="str">
            <v>-</v>
          </cell>
          <cell r="NZ5" t="str">
            <v>-</v>
          </cell>
          <cell r="OA5" t="str">
            <v>-</v>
          </cell>
          <cell r="OC5" t="e">
            <v>#DIV/0!</v>
          </cell>
          <cell r="OD5" t="str">
            <v>-</v>
          </cell>
          <cell r="OE5" t="str">
            <v>-</v>
          </cell>
          <cell r="OF5" t="str">
            <v>-</v>
          </cell>
          <cell r="OG5" t="str">
            <v>-</v>
          </cell>
          <cell r="OH5" t="str">
            <v>-</v>
          </cell>
          <cell r="OI5" t="str">
            <v>-</v>
          </cell>
          <cell r="OJ5" t="str">
            <v>-</v>
          </cell>
          <cell r="OK5" t="str">
            <v>-</v>
          </cell>
          <cell r="OL5" t="str">
            <v>-</v>
          </cell>
          <cell r="OM5" t="str">
            <v>-</v>
          </cell>
          <cell r="ON5" t="str">
            <v>-</v>
          </cell>
          <cell r="OO5" t="str">
            <v>-</v>
          </cell>
          <cell r="OP5" t="str">
            <v>-</v>
          </cell>
          <cell r="OQ5" t="str">
            <v>-</v>
          </cell>
          <cell r="OR5" t="str">
            <v>-</v>
          </cell>
          <cell r="OS5" t="str">
            <v>-</v>
          </cell>
          <cell r="OT5" t="str">
            <v>-</v>
          </cell>
          <cell r="OU5">
            <v>67096</v>
          </cell>
          <cell r="OV5">
            <v>0.22824408264901383</v>
          </cell>
          <cell r="OW5">
            <v>41813</v>
          </cell>
          <cell r="OX5">
            <v>25283</v>
          </cell>
          <cell r="OY5" t="str">
            <v>-</v>
          </cell>
          <cell r="OZ5">
            <v>0.62318170978895915</v>
          </cell>
          <cell r="PA5">
            <v>0.37681829021104091</v>
          </cell>
          <cell r="PB5" t="str">
            <v>-</v>
          </cell>
          <cell r="PC5" t="str">
            <v>-</v>
          </cell>
          <cell r="PD5" t="str">
            <v>-</v>
          </cell>
          <cell r="PE5" t="str">
            <v>-</v>
          </cell>
          <cell r="PF5" t="str">
            <v>-</v>
          </cell>
          <cell r="PG5" t="str">
            <v>-</v>
          </cell>
          <cell r="PH5" t="str">
            <v>-</v>
          </cell>
          <cell r="PI5" t="str">
            <v>-</v>
          </cell>
          <cell r="PJ5">
            <v>24645</v>
          </cell>
          <cell r="PK5">
            <v>0.3673095266483844</v>
          </cell>
          <cell r="PL5" t="str">
            <v>-</v>
          </cell>
          <cell r="PM5" t="str">
            <v>-</v>
          </cell>
          <cell r="PN5" t="str">
            <v>-</v>
          </cell>
          <cell r="PO5" t="str">
            <v>-</v>
          </cell>
          <cell r="PP5" t="str">
            <v>-</v>
          </cell>
          <cell r="PQ5" t="str">
            <v>-</v>
          </cell>
          <cell r="PR5" t="str">
            <v>-</v>
          </cell>
          <cell r="PS5" t="str">
            <v>-</v>
          </cell>
          <cell r="PT5" t="str">
            <v>-</v>
          </cell>
          <cell r="PU5" t="str">
            <v>-</v>
          </cell>
          <cell r="PV5" t="str">
            <v>-</v>
          </cell>
          <cell r="PW5" t="str">
            <v>-</v>
          </cell>
          <cell r="PX5" t="str">
            <v>-</v>
          </cell>
          <cell r="PY5" t="str">
            <v>-</v>
          </cell>
          <cell r="PZ5" t="str">
            <v>-</v>
          </cell>
          <cell r="QA5" t="str">
            <v>-</v>
          </cell>
          <cell r="QB5" t="str">
            <v>-</v>
          </cell>
        </row>
        <row r="6">
          <cell r="A6">
            <v>2</v>
          </cell>
          <cell r="B6" t="str">
            <v>HEMATOLOGIA</v>
          </cell>
          <cell r="C6">
            <v>29384</v>
          </cell>
          <cell r="D6">
            <v>0.30401854074411289</v>
          </cell>
          <cell r="E6">
            <v>25313</v>
          </cell>
          <cell r="F6">
            <v>4071</v>
          </cell>
          <cell r="G6" t="str">
            <v>-</v>
          </cell>
          <cell r="H6">
            <v>0.86145521372175338</v>
          </cell>
          <cell r="I6">
            <v>0.13854478627824665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>
            <v>10865</v>
          </cell>
          <cell r="S6">
            <v>0.36975905254560304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  <cell r="AC6" t="str">
            <v>-</v>
          </cell>
          <cell r="AD6" t="str">
            <v>-</v>
          </cell>
          <cell r="AE6" t="str">
            <v>-</v>
          </cell>
          <cell r="AF6" t="str">
            <v>-</v>
          </cell>
          <cell r="AG6" t="str">
            <v>-</v>
          </cell>
          <cell r="AH6" t="str">
            <v>-</v>
          </cell>
          <cell r="AI6" t="str">
            <v>-</v>
          </cell>
          <cell r="AJ6" t="str">
            <v>-</v>
          </cell>
          <cell r="AK6">
            <v>30912</v>
          </cell>
          <cell r="AL6">
            <v>0.30275606746194983</v>
          </cell>
          <cell r="AM6">
            <v>26747</v>
          </cell>
          <cell r="AN6">
            <v>4165</v>
          </cell>
          <cell r="AO6" t="str">
            <v>-</v>
          </cell>
          <cell r="AP6">
            <v>0.86526268115942029</v>
          </cell>
          <cell r="AQ6">
            <v>0.13473731884057971</v>
          </cell>
          <cell r="AR6" t="str">
            <v>-</v>
          </cell>
          <cell r="AS6" t="str">
            <v>-</v>
          </cell>
          <cell r="AT6" t="str">
            <v>-</v>
          </cell>
          <cell r="AU6" t="str">
            <v>-</v>
          </cell>
          <cell r="AV6" t="str">
            <v>-</v>
          </cell>
          <cell r="AW6" t="str">
            <v>-</v>
          </cell>
          <cell r="AX6" t="str">
            <v>-</v>
          </cell>
          <cell r="AY6" t="str">
            <v>-</v>
          </cell>
          <cell r="AZ6">
            <v>12171</v>
          </cell>
          <cell r="BA6">
            <v>0.39373059006211181</v>
          </cell>
          <cell r="BB6" t="str">
            <v>-</v>
          </cell>
          <cell r="BC6" t="str">
            <v>-</v>
          </cell>
          <cell r="BD6" t="str">
            <v>-</v>
          </cell>
          <cell r="BE6" t="str">
            <v>-</v>
          </cell>
          <cell r="BF6" t="str">
            <v>-</v>
          </cell>
          <cell r="BG6" t="str">
            <v>-</v>
          </cell>
          <cell r="BH6" t="str">
            <v>-</v>
          </cell>
          <cell r="BI6" t="str">
            <v>-</v>
          </cell>
          <cell r="BJ6" t="str">
            <v>-</v>
          </cell>
          <cell r="BK6" t="str">
            <v>-</v>
          </cell>
          <cell r="BL6" t="str">
            <v>-</v>
          </cell>
          <cell r="BM6" t="str">
            <v>-</v>
          </cell>
          <cell r="BN6" t="str">
            <v>-</v>
          </cell>
          <cell r="BO6" t="str">
            <v>-</v>
          </cell>
          <cell r="BP6" t="str">
            <v>-</v>
          </cell>
          <cell r="BQ6" t="str">
            <v>-</v>
          </cell>
          <cell r="BR6" t="str">
            <v>-</v>
          </cell>
          <cell r="BS6">
            <v>26424</v>
          </cell>
          <cell r="BT6">
            <v>0.27752804268369535</v>
          </cell>
          <cell r="BU6">
            <v>21901</v>
          </cell>
          <cell r="BV6">
            <v>4523</v>
          </cell>
          <cell r="BW6" t="str">
            <v>-</v>
          </cell>
          <cell r="BX6">
            <v>0.8288298516500151</v>
          </cell>
          <cell r="BY6">
            <v>0.17117014834998487</v>
          </cell>
          <cell r="BZ6" t="str">
            <v>-</v>
          </cell>
          <cell r="CA6" t="str">
            <v>-</v>
          </cell>
          <cell r="CB6" t="str">
            <v>-</v>
          </cell>
          <cell r="CC6" t="str">
            <v>-</v>
          </cell>
          <cell r="CD6" t="str">
            <v>-</v>
          </cell>
          <cell r="CE6" t="str">
            <v>-</v>
          </cell>
          <cell r="CF6" t="str">
            <v>-</v>
          </cell>
          <cell r="CG6" t="str">
            <v>-</v>
          </cell>
          <cell r="CH6">
            <v>11833</v>
          </cell>
          <cell r="CI6">
            <v>0.44781259461095974</v>
          </cell>
          <cell r="CJ6" t="str">
            <v>-</v>
          </cell>
          <cell r="CK6" t="str">
            <v>-</v>
          </cell>
          <cell r="CL6" t="str">
            <v>-</v>
          </cell>
          <cell r="CM6" t="str">
            <v>-</v>
          </cell>
          <cell r="CN6" t="str">
            <v>-</v>
          </cell>
          <cell r="CO6" t="str">
            <v>-</v>
          </cell>
          <cell r="CP6" t="str">
            <v>-</v>
          </cell>
          <cell r="CQ6" t="str">
            <v>-</v>
          </cell>
          <cell r="CR6" t="str">
            <v>-</v>
          </cell>
          <cell r="CS6" t="str">
            <v>-</v>
          </cell>
          <cell r="CT6" t="str">
            <v>-</v>
          </cell>
          <cell r="CU6" t="str">
            <v>-</v>
          </cell>
          <cell r="CV6" t="str">
            <v>-</v>
          </cell>
          <cell r="CW6" t="str">
            <v>-</v>
          </cell>
          <cell r="CX6" t="str">
            <v>-</v>
          </cell>
          <cell r="CY6" t="str">
            <v>-</v>
          </cell>
          <cell r="CZ6" t="str">
            <v>-</v>
          </cell>
          <cell r="DB6" t="e">
            <v>#DIV/0!</v>
          </cell>
          <cell r="DE6" t="str">
            <v>-</v>
          </cell>
          <cell r="DF6" t="e">
            <v>#DIV/0!</v>
          </cell>
          <cell r="DG6" t="e">
            <v>#DIV/0!</v>
          </cell>
          <cell r="DH6" t="str">
            <v>-</v>
          </cell>
          <cell r="DI6" t="str">
            <v>-</v>
          </cell>
          <cell r="DJ6" t="str">
            <v>-</v>
          </cell>
          <cell r="DK6" t="str">
            <v>-</v>
          </cell>
          <cell r="DL6" t="str">
            <v>-</v>
          </cell>
          <cell r="DM6" t="str">
            <v>-</v>
          </cell>
          <cell r="DN6" t="str">
            <v>-</v>
          </cell>
          <cell r="DO6" t="str">
            <v>-</v>
          </cell>
          <cell r="DQ6" t="e">
            <v>#DIV/0!</v>
          </cell>
          <cell r="DR6" t="str">
            <v>-</v>
          </cell>
          <cell r="DS6" t="str">
            <v>-</v>
          </cell>
          <cell r="DT6" t="str">
            <v>-</v>
          </cell>
          <cell r="DU6" t="str">
            <v>-</v>
          </cell>
          <cell r="DV6" t="str">
            <v>-</v>
          </cell>
          <cell r="DW6" t="str">
            <v>-</v>
          </cell>
          <cell r="DX6" t="str">
            <v>-</v>
          </cell>
          <cell r="DY6" t="str">
            <v>-</v>
          </cell>
          <cell r="DZ6" t="str">
            <v>-</v>
          </cell>
          <cell r="EA6" t="str">
            <v>-</v>
          </cell>
          <cell r="EB6" t="str">
            <v>-</v>
          </cell>
          <cell r="EC6" t="str">
            <v>-</v>
          </cell>
          <cell r="ED6" t="str">
            <v>-</v>
          </cell>
          <cell r="EE6" t="str">
            <v>-</v>
          </cell>
          <cell r="EF6" t="str">
            <v>-</v>
          </cell>
          <cell r="EG6" t="str">
            <v>-</v>
          </cell>
          <cell r="EH6" t="str">
            <v>-</v>
          </cell>
          <cell r="EJ6" t="e">
            <v>#DIV/0!</v>
          </cell>
          <cell r="EM6" t="str">
            <v>-</v>
          </cell>
          <cell r="EN6" t="e">
            <v>#DIV/0!</v>
          </cell>
          <cell r="EO6" t="e">
            <v>#DIV/0!</v>
          </cell>
          <cell r="EP6" t="str">
            <v>-</v>
          </cell>
          <cell r="EQ6" t="str">
            <v>-</v>
          </cell>
          <cell r="ER6" t="str">
            <v>-</v>
          </cell>
          <cell r="ES6" t="str">
            <v>-</v>
          </cell>
          <cell r="ET6" t="str">
            <v>-</v>
          </cell>
          <cell r="EU6" t="str">
            <v>-</v>
          </cell>
          <cell r="EV6" t="str">
            <v>-</v>
          </cell>
          <cell r="EW6" t="str">
            <v>-</v>
          </cell>
          <cell r="EY6" t="e">
            <v>#DIV/0!</v>
          </cell>
          <cell r="EZ6" t="str">
            <v>-</v>
          </cell>
          <cell r="FA6" t="str">
            <v>-</v>
          </cell>
          <cell r="FB6" t="str">
            <v>-</v>
          </cell>
          <cell r="FC6" t="str">
            <v>-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R6" t="e">
            <v>#DIV/0!</v>
          </cell>
          <cell r="FU6" t="str">
            <v>-</v>
          </cell>
          <cell r="FV6" t="e">
            <v>#DIV/0!</v>
          </cell>
          <cell r="FW6" t="e">
            <v>#DIV/0!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G6" t="e">
            <v>#DIV/0!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Z6" t="e">
            <v>#DIV/0!</v>
          </cell>
          <cell r="HC6" t="str">
            <v>-</v>
          </cell>
          <cell r="HD6" t="e">
            <v>#DIV/0!</v>
          </cell>
          <cell r="HE6" t="e">
            <v>#DIV/0!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O6" t="e">
            <v>#DIV/0!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  <cell r="IE6" t="str">
            <v>-</v>
          </cell>
          <cell r="IF6" t="str">
            <v>-</v>
          </cell>
          <cell r="IH6" t="e">
            <v>#DIV/0!</v>
          </cell>
          <cell r="IK6" t="str">
            <v>-</v>
          </cell>
          <cell r="IL6" t="e">
            <v>#DIV/0!</v>
          </cell>
          <cell r="IM6" t="e">
            <v>#DIV/0!</v>
          </cell>
          <cell r="IN6" t="str">
            <v>-</v>
          </cell>
          <cell r="IO6" t="str">
            <v>-</v>
          </cell>
          <cell r="IP6" t="str">
            <v>-</v>
          </cell>
          <cell r="IQ6" t="str">
            <v>-</v>
          </cell>
          <cell r="IR6" t="str">
            <v>-</v>
          </cell>
          <cell r="IS6" t="str">
            <v>-</v>
          </cell>
          <cell r="IT6" t="str">
            <v>-</v>
          </cell>
          <cell r="IU6" t="str">
            <v>-</v>
          </cell>
          <cell r="IW6" t="e">
            <v>#DIV/0!</v>
          </cell>
          <cell r="IX6" t="str">
            <v>-</v>
          </cell>
          <cell r="IY6" t="str">
            <v>-</v>
          </cell>
          <cell r="IZ6" t="str">
            <v>-</v>
          </cell>
          <cell r="JA6" t="str">
            <v>-</v>
          </cell>
          <cell r="JB6" t="str">
            <v>-</v>
          </cell>
          <cell r="JC6" t="str">
            <v>-</v>
          </cell>
          <cell r="JD6" t="str">
            <v>-</v>
          </cell>
          <cell r="JE6" t="str">
            <v>-</v>
          </cell>
          <cell r="JF6" t="str">
            <v>-</v>
          </cell>
          <cell r="JG6" t="str">
            <v>-</v>
          </cell>
          <cell r="JH6" t="str">
            <v>-</v>
          </cell>
          <cell r="JI6" t="str">
            <v>-</v>
          </cell>
          <cell r="JJ6" t="str">
            <v>-</v>
          </cell>
          <cell r="JK6" t="str">
            <v>-</v>
          </cell>
          <cell r="JL6" t="str">
            <v>-</v>
          </cell>
          <cell r="JM6" t="str">
            <v>-</v>
          </cell>
          <cell r="JN6" t="str">
            <v>-</v>
          </cell>
          <cell r="JP6" t="e">
            <v>#DIV/0!</v>
          </cell>
          <cell r="JS6" t="str">
            <v>-</v>
          </cell>
          <cell r="JT6" t="e">
            <v>#DIV/0!</v>
          </cell>
          <cell r="JU6" t="e">
            <v>#DIV/0!</v>
          </cell>
          <cell r="JV6" t="str">
            <v>-</v>
          </cell>
          <cell r="JW6" t="str">
            <v>-</v>
          </cell>
          <cell r="JX6" t="str">
            <v>-</v>
          </cell>
          <cell r="JY6" t="str">
            <v>-</v>
          </cell>
          <cell r="JZ6" t="str">
            <v>-</v>
          </cell>
          <cell r="KA6" t="str">
            <v>-</v>
          </cell>
          <cell r="KB6" t="str">
            <v>-</v>
          </cell>
          <cell r="KC6" t="str">
            <v>-</v>
          </cell>
          <cell r="KE6" t="e">
            <v>#DIV/0!</v>
          </cell>
          <cell r="KF6" t="str">
            <v>-</v>
          </cell>
          <cell r="KG6" t="str">
            <v>-</v>
          </cell>
          <cell r="KH6" t="str">
            <v>-</v>
          </cell>
          <cell r="KI6" t="str">
            <v>-</v>
          </cell>
          <cell r="KJ6" t="str">
            <v>-</v>
          </cell>
          <cell r="KK6" t="str">
            <v>-</v>
          </cell>
          <cell r="KL6" t="str">
            <v>-</v>
          </cell>
          <cell r="KM6" t="str">
            <v>-</v>
          </cell>
          <cell r="KN6" t="str">
            <v>-</v>
          </cell>
          <cell r="KO6" t="str">
            <v>-</v>
          </cell>
          <cell r="KP6" t="str">
            <v>-</v>
          </cell>
          <cell r="KQ6" t="str">
            <v>-</v>
          </cell>
          <cell r="KR6" t="str">
            <v>-</v>
          </cell>
          <cell r="KS6" t="str">
            <v>-</v>
          </cell>
          <cell r="KT6" t="str">
            <v>-</v>
          </cell>
          <cell r="KU6" t="str">
            <v>-</v>
          </cell>
          <cell r="KV6" t="str">
            <v>-</v>
          </cell>
          <cell r="KX6" t="e">
            <v>#DIV/0!</v>
          </cell>
          <cell r="LA6" t="str">
            <v>-</v>
          </cell>
          <cell r="LB6" t="e">
            <v>#DIV/0!</v>
          </cell>
          <cell r="LC6" t="e">
            <v>#DIV/0!</v>
          </cell>
          <cell r="LD6" t="str">
            <v>-</v>
          </cell>
          <cell r="LE6" t="str">
            <v>-</v>
          </cell>
          <cell r="LF6" t="str">
            <v>-</v>
          </cell>
          <cell r="LG6" t="str">
            <v>-</v>
          </cell>
          <cell r="LH6" t="str">
            <v>-</v>
          </cell>
          <cell r="LI6" t="str">
            <v>-</v>
          </cell>
          <cell r="LJ6" t="str">
            <v>-</v>
          </cell>
          <cell r="LK6" t="str">
            <v>-</v>
          </cell>
          <cell r="LM6" t="e">
            <v>#DIV/0!</v>
          </cell>
          <cell r="LN6" t="str">
            <v>-</v>
          </cell>
          <cell r="LO6" t="str">
            <v>-</v>
          </cell>
          <cell r="LP6" t="str">
            <v>-</v>
          </cell>
          <cell r="LQ6" t="str">
            <v>-</v>
          </cell>
          <cell r="LR6" t="str">
            <v>-</v>
          </cell>
          <cell r="LS6" t="str">
            <v>-</v>
          </cell>
          <cell r="LT6" t="str">
            <v>-</v>
          </cell>
          <cell r="LU6" t="str">
            <v>-</v>
          </cell>
          <cell r="LV6" t="str">
            <v>-</v>
          </cell>
          <cell r="LW6" t="str">
            <v>-</v>
          </cell>
          <cell r="LX6" t="str">
            <v>-</v>
          </cell>
          <cell r="LY6" t="str">
            <v>-</v>
          </cell>
          <cell r="LZ6" t="str">
            <v>-</v>
          </cell>
          <cell r="MA6" t="str">
            <v>-</v>
          </cell>
          <cell r="MB6" t="str">
            <v>-</v>
          </cell>
          <cell r="MC6" t="str">
            <v>-</v>
          </cell>
          <cell r="MD6" t="str">
            <v>-</v>
          </cell>
          <cell r="MF6" t="e">
            <v>#DIV/0!</v>
          </cell>
          <cell r="MI6" t="str">
            <v>-</v>
          </cell>
          <cell r="MJ6" t="e">
            <v>#DIV/0!</v>
          </cell>
          <cell r="MK6" t="e">
            <v>#DIV/0!</v>
          </cell>
          <cell r="ML6" t="str">
            <v>-</v>
          </cell>
          <cell r="MM6" t="str">
            <v>-</v>
          </cell>
          <cell r="MN6" t="str">
            <v>-</v>
          </cell>
          <cell r="MO6" t="str">
            <v>-</v>
          </cell>
          <cell r="MP6" t="str">
            <v>-</v>
          </cell>
          <cell r="MQ6" t="str">
            <v>-</v>
          </cell>
          <cell r="MR6" t="str">
            <v>-</v>
          </cell>
          <cell r="MS6" t="str">
            <v>-</v>
          </cell>
          <cell r="MU6" t="e">
            <v>#DIV/0!</v>
          </cell>
          <cell r="MV6" t="str">
            <v>-</v>
          </cell>
          <cell r="MW6" t="str">
            <v>-</v>
          </cell>
          <cell r="MX6" t="str">
            <v>-</v>
          </cell>
          <cell r="MY6" t="str">
            <v>-</v>
          </cell>
          <cell r="MZ6" t="str">
            <v>-</v>
          </cell>
          <cell r="NA6" t="str">
            <v>-</v>
          </cell>
          <cell r="NB6" t="str">
            <v>-</v>
          </cell>
          <cell r="NC6" t="str">
            <v>-</v>
          </cell>
          <cell r="ND6" t="str">
            <v>-</v>
          </cell>
          <cell r="NE6" t="str">
            <v>-</v>
          </cell>
          <cell r="NF6" t="str">
            <v>-</v>
          </cell>
          <cell r="NG6" t="str">
            <v>-</v>
          </cell>
          <cell r="NH6" t="str">
            <v>-</v>
          </cell>
          <cell r="NI6" t="str">
            <v>-</v>
          </cell>
          <cell r="NJ6" t="str">
            <v>-</v>
          </cell>
          <cell r="NK6" t="str">
            <v>-</v>
          </cell>
          <cell r="NL6" t="str">
            <v>-</v>
          </cell>
          <cell r="NN6" t="e">
            <v>#DIV/0!</v>
          </cell>
          <cell r="NQ6" t="str">
            <v>-</v>
          </cell>
          <cell r="NR6" t="e">
            <v>#DIV/0!</v>
          </cell>
          <cell r="NS6" t="e">
            <v>#DIV/0!</v>
          </cell>
          <cell r="NT6" t="str">
            <v>-</v>
          </cell>
          <cell r="NU6" t="str">
            <v>-</v>
          </cell>
          <cell r="NV6" t="str">
            <v>-</v>
          </cell>
          <cell r="NW6" t="str">
            <v>-</v>
          </cell>
          <cell r="NX6" t="str">
            <v>-</v>
          </cell>
          <cell r="NY6" t="str">
            <v>-</v>
          </cell>
          <cell r="NZ6" t="str">
            <v>-</v>
          </cell>
          <cell r="OA6" t="str">
            <v>-</v>
          </cell>
          <cell r="OC6" t="e">
            <v>#DIV/0!</v>
          </cell>
          <cell r="OD6" t="str">
            <v>-</v>
          </cell>
          <cell r="OE6" t="str">
            <v>-</v>
          </cell>
          <cell r="OF6" t="str">
            <v>-</v>
          </cell>
          <cell r="OG6" t="str">
            <v>-</v>
          </cell>
          <cell r="OH6" t="str">
            <v>-</v>
          </cell>
          <cell r="OI6" t="str">
            <v>-</v>
          </cell>
          <cell r="OJ6" t="str">
            <v>-</v>
          </cell>
          <cell r="OK6" t="str">
            <v>-</v>
          </cell>
          <cell r="OL6" t="str">
            <v>-</v>
          </cell>
          <cell r="OM6" t="str">
            <v>-</v>
          </cell>
          <cell r="ON6" t="str">
            <v>-</v>
          </cell>
          <cell r="OO6" t="str">
            <v>-</v>
          </cell>
          <cell r="OP6" t="str">
            <v>-</v>
          </cell>
          <cell r="OQ6" t="str">
            <v>-</v>
          </cell>
          <cell r="OR6" t="str">
            <v>-</v>
          </cell>
          <cell r="OS6" t="str">
            <v>-</v>
          </cell>
          <cell r="OT6" t="str">
            <v>-</v>
          </cell>
          <cell r="OU6">
            <v>86720</v>
          </cell>
          <cell r="OV6">
            <v>0.29500010205261834</v>
          </cell>
          <cell r="OW6">
            <v>73961</v>
          </cell>
          <cell r="OX6">
            <v>12759</v>
          </cell>
          <cell r="OY6" t="str">
            <v>-</v>
          </cell>
          <cell r="OZ6">
            <v>0.85287130996309968</v>
          </cell>
          <cell r="PA6">
            <v>0.14712869003690038</v>
          </cell>
          <cell r="PB6" t="str">
            <v>-</v>
          </cell>
          <cell r="PC6" t="str">
            <v>-</v>
          </cell>
          <cell r="PD6" t="str">
            <v>-</v>
          </cell>
          <cell r="PE6" t="str">
            <v>-</v>
          </cell>
          <cell r="PF6" t="str">
            <v>-</v>
          </cell>
          <cell r="PG6" t="str">
            <v>-</v>
          </cell>
          <cell r="PH6" t="str">
            <v>-</v>
          </cell>
          <cell r="PI6" t="str">
            <v>-</v>
          </cell>
          <cell r="PJ6">
            <v>34869</v>
          </cell>
          <cell r="PK6">
            <v>0.40208717712177122</v>
          </cell>
          <cell r="PL6" t="str">
            <v>-</v>
          </cell>
          <cell r="PM6" t="str">
            <v>-</v>
          </cell>
          <cell r="PN6" t="str">
            <v>-</v>
          </cell>
          <cell r="PO6" t="str">
            <v>-</v>
          </cell>
          <cell r="PP6" t="str">
            <v>-</v>
          </cell>
          <cell r="PQ6" t="str">
            <v>-</v>
          </cell>
          <cell r="PR6" t="str">
            <v>-</v>
          </cell>
          <cell r="PS6" t="str">
            <v>-</v>
          </cell>
          <cell r="PT6" t="str">
            <v>-</v>
          </cell>
          <cell r="PU6" t="str">
            <v>-</v>
          </cell>
          <cell r="PV6" t="str">
            <v>-</v>
          </cell>
          <cell r="PW6" t="str">
            <v>-</v>
          </cell>
          <cell r="PX6" t="str">
            <v>-</v>
          </cell>
          <cell r="PY6" t="str">
            <v>-</v>
          </cell>
          <cell r="PZ6" t="str">
            <v>-</v>
          </cell>
          <cell r="QA6" t="str">
            <v>-</v>
          </cell>
          <cell r="QB6" t="str">
            <v>-</v>
          </cell>
        </row>
        <row r="7">
          <cell r="A7">
            <v>3</v>
          </cell>
          <cell r="B7" t="str">
            <v>MICROBIOLOGIA</v>
          </cell>
          <cell r="C7">
            <v>16040</v>
          </cell>
          <cell r="D7">
            <v>0.16595621404626909</v>
          </cell>
          <cell r="E7">
            <v>10123</v>
          </cell>
          <cell r="F7">
            <v>5917</v>
          </cell>
          <cell r="G7" t="str">
            <v>-</v>
          </cell>
          <cell r="H7">
            <v>0.63110972568578549</v>
          </cell>
          <cell r="I7">
            <v>0.36889027431421445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  <cell r="AH7" t="str">
            <v>-</v>
          </cell>
          <cell r="AI7" t="str">
            <v>-</v>
          </cell>
          <cell r="AJ7" t="str">
            <v>-</v>
          </cell>
          <cell r="AK7">
            <v>17917</v>
          </cell>
          <cell r="AL7">
            <v>0.17548138136373431</v>
          </cell>
          <cell r="AM7">
            <v>11034</v>
          </cell>
          <cell r="AN7">
            <v>6883</v>
          </cell>
          <cell r="AO7" t="str">
            <v>-</v>
          </cell>
          <cell r="AP7">
            <v>0.61583970530780818</v>
          </cell>
          <cell r="AQ7">
            <v>0.38416029469219176</v>
          </cell>
          <cell r="AR7" t="str">
            <v>-</v>
          </cell>
          <cell r="AS7" t="str">
            <v>-</v>
          </cell>
          <cell r="AT7" t="str">
            <v>-</v>
          </cell>
          <cell r="AU7" t="str">
            <v>-</v>
          </cell>
          <cell r="AV7" t="str">
            <v>-</v>
          </cell>
          <cell r="AW7" t="str">
            <v>-</v>
          </cell>
          <cell r="AX7" t="str">
            <v>-</v>
          </cell>
          <cell r="AY7" t="str">
            <v>-</v>
          </cell>
          <cell r="BA7">
            <v>0</v>
          </cell>
          <cell r="BB7" t="str">
            <v>-</v>
          </cell>
          <cell r="BC7" t="str">
            <v>-</v>
          </cell>
          <cell r="BD7" t="str">
            <v>-</v>
          </cell>
          <cell r="BE7" t="str">
            <v>-</v>
          </cell>
          <cell r="BF7" t="str">
            <v>-</v>
          </cell>
          <cell r="BG7" t="str">
            <v>-</v>
          </cell>
          <cell r="BH7" t="str">
            <v>-</v>
          </cell>
          <cell r="BI7" t="str">
            <v>-</v>
          </cell>
          <cell r="BJ7" t="str">
            <v>-</v>
          </cell>
          <cell r="BK7" t="str">
            <v>-</v>
          </cell>
          <cell r="BL7" t="str">
            <v>-</v>
          </cell>
          <cell r="BM7" t="str">
            <v>-</v>
          </cell>
          <cell r="BN7" t="str">
            <v>-</v>
          </cell>
          <cell r="BO7" t="str">
            <v>-</v>
          </cell>
          <cell r="BP7" t="str">
            <v>-</v>
          </cell>
          <cell r="BQ7" t="str">
            <v>-</v>
          </cell>
          <cell r="BR7" t="str">
            <v>-</v>
          </cell>
          <cell r="BS7">
            <v>15479</v>
          </cell>
          <cell r="BT7">
            <v>0.16257404528840902</v>
          </cell>
          <cell r="BU7">
            <v>9792</v>
          </cell>
          <cell r="BV7">
            <v>5687</v>
          </cell>
          <cell r="BW7" t="str">
            <v>-</v>
          </cell>
          <cell r="BX7">
            <v>0.63259900510368883</v>
          </cell>
          <cell r="BY7">
            <v>0.36740099489631112</v>
          </cell>
          <cell r="BZ7" t="str">
            <v>-</v>
          </cell>
          <cell r="CA7" t="str">
            <v>-</v>
          </cell>
          <cell r="CB7" t="str">
            <v>-</v>
          </cell>
          <cell r="CC7" t="str">
            <v>-</v>
          </cell>
          <cell r="CD7" t="str">
            <v>-</v>
          </cell>
          <cell r="CE7" t="str">
            <v>-</v>
          </cell>
          <cell r="CF7" t="str">
            <v>-</v>
          </cell>
          <cell r="CG7" t="str">
            <v>-</v>
          </cell>
          <cell r="CI7">
            <v>0</v>
          </cell>
          <cell r="CJ7" t="str">
            <v>-</v>
          </cell>
          <cell r="CK7" t="str">
            <v>-</v>
          </cell>
          <cell r="CL7" t="str">
            <v>-</v>
          </cell>
          <cell r="CM7" t="str">
            <v>-</v>
          </cell>
          <cell r="CN7" t="str">
            <v>-</v>
          </cell>
          <cell r="CO7" t="str">
            <v>-</v>
          </cell>
          <cell r="CP7" t="str">
            <v>-</v>
          </cell>
          <cell r="CQ7" t="str">
            <v>-</v>
          </cell>
          <cell r="CR7" t="str">
            <v>-</v>
          </cell>
          <cell r="CS7" t="str">
            <v>-</v>
          </cell>
          <cell r="CT7" t="str">
            <v>-</v>
          </cell>
          <cell r="CU7" t="str">
            <v>-</v>
          </cell>
          <cell r="CV7" t="str">
            <v>-</v>
          </cell>
          <cell r="CW7" t="str">
            <v>-</v>
          </cell>
          <cell r="CX7" t="str">
            <v>-</v>
          </cell>
          <cell r="CY7" t="str">
            <v>-</v>
          </cell>
          <cell r="CZ7" t="str">
            <v>-</v>
          </cell>
          <cell r="DB7" t="e">
            <v>#DIV/0!</v>
          </cell>
          <cell r="DE7" t="str">
            <v>-</v>
          </cell>
          <cell r="DF7" t="e">
            <v>#DIV/0!</v>
          </cell>
          <cell r="DG7" t="e">
            <v>#DIV/0!</v>
          </cell>
          <cell r="DH7" t="str">
            <v>-</v>
          </cell>
          <cell r="DI7" t="str">
            <v>-</v>
          </cell>
          <cell r="DJ7" t="str">
            <v>-</v>
          </cell>
          <cell r="DK7" t="str">
            <v>-</v>
          </cell>
          <cell r="DL7" t="str">
            <v>-</v>
          </cell>
          <cell r="DM7" t="str">
            <v>-</v>
          </cell>
          <cell r="DN7" t="str">
            <v>-</v>
          </cell>
          <cell r="DO7" t="str">
            <v>-</v>
          </cell>
          <cell r="DQ7" t="e">
            <v>#DIV/0!</v>
          </cell>
          <cell r="DR7" t="str">
            <v>-</v>
          </cell>
          <cell r="DS7" t="str">
            <v>-</v>
          </cell>
          <cell r="DT7" t="str">
            <v>-</v>
          </cell>
          <cell r="DU7" t="str">
            <v>-</v>
          </cell>
          <cell r="DV7" t="str">
            <v>-</v>
          </cell>
          <cell r="DW7" t="str">
            <v>-</v>
          </cell>
          <cell r="DX7" t="str">
            <v>-</v>
          </cell>
          <cell r="DY7" t="str">
            <v>-</v>
          </cell>
          <cell r="DZ7" t="str">
            <v>-</v>
          </cell>
          <cell r="EA7" t="str">
            <v>-</v>
          </cell>
          <cell r="EB7" t="str">
            <v>-</v>
          </cell>
          <cell r="EC7" t="str">
            <v>-</v>
          </cell>
          <cell r="ED7" t="str">
            <v>-</v>
          </cell>
          <cell r="EE7" t="str">
            <v>-</v>
          </cell>
          <cell r="EF7" t="str">
            <v>-</v>
          </cell>
          <cell r="EG7" t="str">
            <v>-</v>
          </cell>
          <cell r="EH7" t="str">
            <v>-</v>
          </cell>
          <cell r="EJ7" t="e">
            <v>#DIV/0!</v>
          </cell>
          <cell r="EM7" t="str">
            <v>-</v>
          </cell>
          <cell r="EN7" t="e">
            <v>#DIV/0!</v>
          </cell>
          <cell r="EO7" t="e">
            <v>#DIV/0!</v>
          </cell>
          <cell r="EP7" t="str">
            <v>-</v>
          </cell>
          <cell r="EQ7" t="str">
            <v>-</v>
          </cell>
          <cell r="ER7" t="str">
            <v>-</v>
          </cell>
          <cell r="ES7" t="str">
            <v>-</v>
          </cell>
          <cell r="ET7" t="str">
            <v>-</v>
          </cell>
          <cell r="EU7" t="str">
            <v>-</v>
          </cell>
          <cell r="EV7" t="str">
            <v>-</v>
          </cell>
          <cell r="EW7" t="str">
            <v>-</v>
          </cell>
          <cell r="EY7" t="e">
            <v>#DIV/0!</v>
          </cell>
          <cell r="EZ7" t="str">
            <v>-</v>
          </cell>
          <cell r="FA7" t="str">
            <v>-</v>
          </cell>
          <cell r="FB7" t="str">
            <v>-</v>
          </cell>
          <cell r="FC7" t="str">
            <v>-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R7" t="e">
            <v>#DIV/0!</v>
          </cell>
          <cell r="FU7" t="str">
            <v>-</v>
          </cell>
          <cell r="FV7" t="e">
            <v>#DIV/0!</v>
          </cell>
          <cell r="FW7" t="e">
            <v>#DIV/0!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G7" t="e">
            <v>#DIV/0!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Z7" t="e">
            <v>#DIV/0!</v>
          </cell>
          <cell r="HC7" t="str">
            <v>-</v>
          </cell>
          <cell r="HD7" t="e">
            <v>#DIV/0!</v>
          </cell>
          <cell r="HE7" t="e">
            <v>#DIV/0!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O7" t="e">
            <v>#DIV/0!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  <cell r="IE7" t="str">
            <v>-</v>
          </cell>
          <cell r="IF7" t="str">
            <v>-</v>
          </cell>
          <cell r="IH7" t="e">
            <v>#DIV/0!</v>
          </cell>
          <cell r="IK7" t="str">
            <v>-</v>
          </cell>
          <cell r="IL7" t="e">
            <v>#DIV/0!</v>
          </cell>
          <cell r="IM7" t="e">
            <v>#DIV/0!</v>
          </cell>
          <cell r="IN7" t="str">
            <v>-</v>
          </cell>
          <cell r="IO7" t="str">
            <v>-</v>
          </cell>
          <cell r="IP7" t="str">
            <v>-</v>
          </cell>
          <cell r="IQ7" t="str">
            <v>-</v>
          </cell>
          <cell r="IR7" t="str">
            <v>-</v>
          </cell>
          <cell r="IS7" t="str">
            <v>-</v>
          </cell>
          <cell r="IT7" t="str">
            <v>-</v>
          </cell>
          <cell r="IU7" t="str">
            <v>-</v>
          </cell>
          <cell r="IW7" t="e">
            <v>#DIV/0!</v>
          </cell>
          <cell r="IX7" t="str">
            <v>-</v>
          </cell>
          <cell r="IY7" t="str">
            <v>-</v>
          </cell>
          <cell r="IZ7" t="str">
            <v>-</v>
          </cell>
          <cell r="JA7" t="str">
            <v>-</v>
          </cell>
          <cell r="JB7" t="str">
            <v>-</v>
          </cell>
          <cell r="JC7" t="str">
            <v>-</v>
          </cell>
          <cell r="JD7" t="str">
            <v>-</v>
          </cell>
          <cell r="JE7" t="str">
            <v>-</v>
          </cell>
          <cell r="JF7" t="str">
            <v>-</v>
          </cell>
          <cell r="JG7" t="str">
            <v>-</v>
          </cell>
          <cell r="JH7" t="str">
            <v>-</v>
          </cell>
          <cell r="JI7" t="str">
            <v>-</v>
          </cell>
          <cell r="JJ7" t="str">
            <v>-</v>
          </cell>
          <cell r="JK7" t="str">
            <v>-</v>
          </cell>
          <cell r="JL7" t="str">
            <v>-</v>
          </cell>
          <cell r="JM7" t="str">
            <v>-</v>
          </cell>
          <cell r="JN7" t="str">
            <v>-</v>
          </cell>
          <cell r="JP7" t="e">
            <v>#DIV/0!</v>
          </cell>
          <cell r="JS7" t="str">
            <v>-</v>
          </cell>
          <cell r="JT7" t="e">
            <v>#DIV/0!</v>
          </cell>
          <cell r="JU7" t="e">
            <v>#DIV/0!</v>
          </cell>
          <cell r="JV7" t="str">
            <v>-</v>
          </cell>
          <cell r="JW7" t="str">
            <v>-</v>
          </cell>
          <cell r="JX7" t="str">
            <v>-</v>
          </cell>
          <cell r="JY7" t="str">
            <v>-</v>
          </cell>
          <cell r="JZ7" t="str">
            <v>-</v>
          </cell>
          <cell r="KA7" t="str">
            <v>-</v>
          </cell>
          <cell r="KB7" t="str">
            <v>-</v>
          </cell>
          <cell r="KC7" t="str">
            <v>-</v>
          </cell>
          <cell r="KE7" t="e">
            <v>#DIV/0!</v>
          </cell>
          <cell r="KF7" t="str">
            <v>-</v>
          </cell>
          <cell r="KG7" t="str">
            <v>-</v>
          </cell>
          <cell r="KH7" t="str">
            <v>-</v>
          </cell>
          <cell r="KI7" t="str">
            <v>-</v>
          </cell>
          <cell r="KJ7" t="str">
            <v>-</v>
          </cell>
          <cell r="KK7" t="str">
            <v>-</v>
          </cell>
          <cell r="KL7" t="str">
            <v>-</v>
          </cell>
          <cell r="KM7" t="str">
            <v>-</v>
          </cell>
          <cell r="KN7" t="str">
            <v>-</v>
          </cell>
          <cell r="KO7" t="str">
            <v>-</v>
          </cell>
          <cell r="KP7" t="str">
            <v>-</v>
          </cell>
          <cell r="KQ7" t="str">
            <v>-</v>
          </cell>
          <cell r="KR7" t="str">
            <v>-</v>
          </cell>
          <cell r="KS7" t="str">
            <v>-</v>
          </cell>
          <cell r="KT7" t="str">
            <v>-</v>
          </cell>
          <cell r="KU7" t="str">
            <v>-</v>
          </cell>
          <cell r="KV7" t="str">
            <v>-</v>
          </cell>
          <cell r="KX7" t="e">
            <v>#DIV/0!</v>
          </cell>
          <cell r="LA7" t="str">
            <v>-</v>
          </cell>
          <cell r="LB7" t="e">
            <v>#DIV/0!</v>
          </cell>
          <cell r="LC7" t="e">
            <v>#DIV/0!</v>
          </cell>
          <cell r="LD7" t="str">
            <v>-</v>
          </cell>
          <cell r="LE7" t="str">
            <v>-</v>
          </cell>
          <cell r="LF7" t="str">
            <v>-</v>
          </cell>
          <cell r="LG7" t="str">
            <v>-</v>
          </cell>
          <cell r="LH7" t="str">
            <v>-</v>
          </cell>
          <cell r="LI7" t="str">
            <v>-</v>
          </cell>
          <cell r="LJ7" t="str">
            <v>-</v>
          </cell>
          <cell r="LK7" t="str">
            <v>-</v>
          </cell>
          <cell r="LM7" t="e">
            <v>#DIV/0!</v>
          </cell>
          <cell r="LN7" t="str">
            <v>-</v>
          </cell>
          <cell r="LO7" t="str">
            <v>-</v>
          </cell>
          <cell r="LP7" t="str">
            <v>-</v>
          </cell>
          <cell r="LQ7" t="str">
            <v>-</v>
          </cell>
          <cell r="LR7" t="str">
            <v>-</v>
          </cell>
          <cell r="LS7" t="str">
            <v>-</v>
          </cell>
          <cell r="LT7" t="str">
            <v>-</v>
          </cell>
          <cell r="LU7" t="str">
            <v>-</v>
          </cell>
          <cell r="LV7" t="str">
            <v>-</v>
          </cell>
          <cell r="LW7" t="str">
            <v>-</v>
          </cell>
          <cell r="LX7" t="str">
            <v>-</v>
          </cell>
          <cell r="LY7" t="str">
            <v>-</v>
          </cell>
          <cell r="LZ7" t="str">
            <v>-</v>
          </cell>
          <cell r="MA7" t="str">
            <v>-</v>
          </cell>
          <cell r="MB7" t="str">
            <v>-</v>
          </cell>
          <cell r="MC7" t="str">
            <v>-</v>
          </cell>
          <cell r="MD7" t="str">
            <v>-</v>
          </cell>
          <cell r="MF7" t="e">
            <v>#DIV/0!</v>
          </cell>
          <cell r="MI7" t="str">
            <v>-</v>
          </cell>
          <cell r="MJ7" t="e">
            <v>#DIV/0!</v>
          </cell>
          <cell r="MK7" t="e">
            <v>#DIV/0!</v>
          </cell>
          <cell r="ML7" t="str">
            <v>-</v>
          </cell>
          <cell r="MM7" t="str">
            <v>-</v>
          </cell>
          <cell r="MN7" t="str">
            <v>-</v>
          </cell>
          <cell r="MO7" t="str">
            <v>-</v>
          </cell>
          <cell r="MP7" t="str">
            <v xml:space="preserve"> </v>
          </cell>
          <cell r="MQ7" t="str">
            <v>-</v>
          </cell>
          <cell r="MR7" t="str">
            <v>-</v>
          </cell>
          <cell r="MS7" t="str">
            <v>-</v>
          </cell>
          <cell r="MU7" t="e">
            <v>#DIV/0!</v>
          </cell>
          <cell r="MV7" t="str">
            <v>-</v>
          </cell>
          <cell r="MW7" t="str">
            <v>-</v>
          </cell>
          <cell r="MX7" t="str">
            <v>-</v>
          </cell>
          <cell r="MY7" t="str">
            <v>-</v>
          </cell>
          <cell r="MZ7" t="str">
            <v>-</v>
          </cell>
          <cell r="NA7" t="str">
            <v>-</v>
          </cell>
          <cell r="NB7" t="str">
            <v>-</v>
          </cell>
          <cell r="NC7" t="str">
            <v>-</v>
          </cell>
          <cell r="ND7" t="str">
            <v>-</v>
          </cell>
          <cell r="NE7" t="str">
            <v>-</v>
          </cell>
          <cell r="NF7" t="str">
            <v>-</v>
          </cell>
          <cell r="NG7" t="str">
            <v>-</v>
          </cell>
          <cell r="NH7" t="str">
            <v>-</v>
          </cell>
          <cell r="NI7" t="str">
            <v>-</v>
          </cell>
          <cell r="NJ7" t="str">
            <v>-</v>
          </cell>
          <cell r="NK7" t="str">
            <v>-</v>
          </cell>
          <cell r="NL7" t="str">
            <v>-</v>
          </cell>
          <cell r="NN7" t="e">
            <v>#DIV/0!</v>
          </cell>
          <cell r="NQ7" t="str">
            <v>-</v>
          </cell>
          <cell r="NR7" t="e">
            <v>#DIV/0!</v>
          </cell>
          <cell r="NS7" t="e">
            <v>#DIV/0!</v>
          </cell>
          <cell r="NT7" t="str">
            <v>-</v>
          </cell>
          <cell r="NU7" t="str">
            <v>-</v>
          </cell>
          <cell r="NV7" t="str">
            <v>-</v>
          </cell>
          <cell r="NW7" t="str">
            <v>-</v>
          </cell>
          <cell r="NX7" t="str">
            <v>-</v>
          </cell>
          <cell r="NY7" t="str">
            <v>-</v>
          </cell>
          <cell r="NZ7" t="str">
            <v>-</v>
          </cell>
          <cell r="OA7" t="str">
            <v>-</v>
          </cell>
          <cell r="OC7" t="e">
            <v>#DIV/0!</v>
          </cell>
          <cell r="OD7" t="str">
            <v>-</v>
          </cell>
          <cell r="OE7" t="str">
            <v>-</v>
          </cell>
          <cell r="OF7" t="str">
            <v>-</v>
          </cell>
          <cell r="OG7" t="str">
            <v>-</v>
          </cell>
          <cell r="OH7" t="str">
            <v>-</v>
          </cell>
          <cell r="OI7" t="str">
            <v>-</v>
          </cell>
          <cell r="OJ7" t="str">
            <v>-</v>
          </cell>
          <cell r="OK7" t="str">
            <v>-</v>
          </cell>
          <cell r="OL7" t="str">
            <v>-</v>
          </cell>
          <cell r="OM7" t="str">
            <v>-</v>
          </cell>
          <cell r="ON7" t="str">
            <v>-</v>
          </cell>
          <cell r="OO7" t="str">
            <v>-</v>
          </cell>
          <cell r="OP7" t="str">
            <v>-</v>
          </cell>
          <cell r="OQ7" t="str">
            <v>-</v>
          </cell>
          <cell r="OR7" t="str">
            <v>-</v>
          </cell>
          <cell r="OS7" t="str">
            <v>-</v>
          </cell>
          <cell r="OT7" t="str">
            <v>-</v>
          </cell>
          <cell r="OU7">
            <v>49436</v>
          </cell>
          <cell r="OV7">
            <v>0.16816910799208071</v>
          </cell>
          <cell r="OW7">
            <v>30949</v>
          </cell>
          <cell r="OX7">
            <v>18487</v>
          </cell>
          <cell r="OY7" t="str">
            <v>-</v>
          </cell>
          <cell r="OZ7">
            <v>0.62604175095072412</v>
          </cell>
          <cell r="PA7">
            <v>0.37395824904927583</v>
          </cell>
          <cell r="PB7" t="str">
            <v>-</v>
          </cell>
          <cell r="PC7" t="str">
            <v>-</v>
          </cell>
          <cell r="PD7" t="str">
            <v>-</v>
          </cell>
          <cell r="PE7" t="str">
            <v>-</v>
          </cell>
          <cell r="PF7" t="str">
            <v>-</v>
          </cell>
          <cell r="PG7" t="str">
            <v>-</v>
          </cell>
          <cell r="PH7" t="str">
            <v>-</v>
          </cell>
          <cell r="PI7" t="str">
            <v>-</v>
          </cell>
          <cell r="PJ7">
            <v>0</v>
          </cell>
          <cell r="PK7">
            <v>0</v>
          </cell>
          <cell r="PL7" t="str">
            <v>-</v>
          </cell>
          <cell r="PM7" t="str">
            <v>-</v>
          </cell>
          <cell r="PN7" t="str">
            <v>-</v>
          </cell>
          <cell r="PO7" t="str">
            <v>-</v>
          </cell>
          <cell r="PP7" t="str">
            <v>-</v>
          </cell>
          <cell r="PQ7" t="str">
            <v>-</v>
          </cell>
          <cell r="PR7" t="str">
            <v>-</v>
          </cell>
          <cell r="PS7" t="str">
            <v>-</v>
          </cell>
          <cell r="PT7" t="str">
            <v>-</v>
          </cell>
          <cell r="PU7" t="str">
            <v>-</v>
          </cell>
          <cell r="PV7" t="str">
            <v>-</v>
          </cell>
          <cell r="PW7" t="str">
            <v>-</v>
          </cell>
          <cell r="PX7" t="str">
            <v>-</v>
          </cell>
          <cell r="PY7" t="str">
            <v>-</v>
          </cell>
          <cell r="PZ7" t="str">
            <v>-</v>
          </cell>
          <cell r="QA7" t="str">
            <v>-</v>
          </cell>
          <cell r="QB7" t="str">
            <v>-</v>
          </cell>
        </row>
        <row r="8">
          <cell r="A8">
            <v>4</v>
          </cell>
          <cell r="B8" t="str">
            <v>ANATOMIA PATOLOGICA</v>
          </cell>
          <cell r="C8">
            <v>726</v>
          </cell>
          <cell r="D8">
            <v>7.5114845010967185E-3</v>
          </cell>
          <cell r="E8">
            <v>349</v>
          </cell>
          <cell r="F8">
            <v>377</v>
          </cell>
          <cell r="G8" t="str">
            <v>-</v>
          </cell>
          <cell r="H8">
            <v>0.4807162534435262</v>
          </cell>
          <cell r="I8">
            <v>0.5192837465564738</v>
          </cell>
          <cell r="J8" t="str">
            <v>-</v>
          </cell>
          <cell r="K8">
            <v>40</v>
          </cell>
          <cell r="L8">
            <v>686</v>
          </cell>
          <cell r="M8">
            <v>0</v>
          </cell>
          <cell r="N8">
            <v>5.5096418732782371E-2</v>
          </cell>
          <cell r="O8">
            <v>0.94490358126721763</v>
          </cell>
          <cell r="P8">
            <v>0</v>
          </cell>
          <cell r="Q8">
            <v>0</v>
          </cell>
          <cell r="R8">
            <v>102</v>
          </cell>
          <cell r="S8">
            <v>0.14049586776859505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>
            <v>786</v>
          </cell>
          <cell r="AL8">
            <v>7.6981841687724043E-3</v>
          </cell>
          <cell r="AM8">
            <v>283</v>
          </cell>
          <cell r="AN8">
            <v>503</v>
          </cell>
          <cell r="AO8" t="str">
            <v>-</v>
          </cell>
          <cell r="AP8">
            <v>0.36005089058524176</v>
          </cell>
          <cell r="AQ8">
            <v>0.63994910941475824</v>
          </cell>
          <cell r="AR8" t="str">
            <v>-</v>
          </cell>
          <cell r="AS8">
            <v>40</v>
          </cell>
          <cell r="AT8">
            <v>746</v>
          </cell>
          <cell r="AU8">
            <v>0</v>
          </cell>
          <cell r="AV8">
            <v>5.0890585241730277E-2</v>
          </cell>
          <cell r="AW8">
            <v>0.94910941475826971</v>
          </cell>
          <cell r="AX8">
            <v>0</v>
          </cell>
          <cell r="AY8">
            <v>0</v>
          </cell>
          <cell r="AZ8">
            <v>147</v>
          </cell>
          <cell r="BA8">
            <v>0.18702290076335878</v>
          </cell>
          <cell r="BB8" t="str">
            <v>-</v>
          </cell>
          <cell r="BC8" t="str">
            <v>-</v>
          </cell>
          <cell r="BD8" t="str">
            <v>-</v>
          </cell>
          <cell r="BE8" t="str">
            <v>-</v>
          </cell>
          <cell r="BF8" t="str">
            <v>-</v>
          </cell>
          <cell r="BG8" t="str">
            <v>-</v>
          </cell>
          <cell r="BH8" t="str">
            <v>-</v>
          </cell>
          <cell r="BI8" t="str">
            <v>-</v>
          </cell>
          <cell r="BJ8" t="str">
            <v>-</v>
          </cell>
          <cell r="BK8" t="str">
            <v>-</v>
          </cell>
          <cell r="BL8" t="str">
            <v>-</v>
          </cell>
          <cell r="BM8" t="str">
            <v>-</v>
          </cell>
          <cell r="BN8" t="str">
            <v>-</v>
          </cell>
          <cell r="BO8" t="str">
            <v>-</v>
          </cell>
          <cell r="BP8" t="str">
            <v>-</v>
          </cell>
          <cell r="BQ8" t="str">
            <v>-</v>
          </cell>
          <cell r="BR8" t="str">
            <v>-</v>
          </cell>
          <cell r="BS8">
            <v>781</v>
          </cell>
          <cell r="BT8">
            <v>8.2027475528294747E-3</v>
          </cell>
          <cell r="BU8">
            <v>251</v>
          </cell>
          <cell r="BV8">
            <v>530</v>
          </cell>
          <cell r="BW8" t="str">
            <v>-</v>
          </cell>
          <cell r="BX8">
            <v>0.32138284250960308</v>
          </cell>
          <cell r="BY8">
            <v>0.67861715749039697</v>
          </cell>
          <cell r="BZ8" t="str">
            <v>-</v>
          </cell>
          <cell r="CA8">
            <v>51</v>
          </cell>
          <cell r="CB8">
            <v>729</v>
          </cell>
          <cell r="CC8">
            <v>1</v>
          </cell>
          <cell r="CD8">
            <v>6.530089628681178E-2</v>
          </cell>
          <cell r="CE8">
            <v>0.93341869398207422</v>
          </cell>
          <cell r="CF8">
            <v>1.2804097311139564E-3</v>
          </cell>
          <cell r="CG8">
            <v>5.8823529411764705E-2</v>
          </cell>
          <cell r="CH8">
            <v>106</v>
          </cell>
          <cell r="CI8">
            <v>0.13572343149807939</v>
          </cell>
          <cell r="CJ8" t="str">
            <v>-</v>
          </cell>
          <cell r="CK8" t="str">
            <v>-</v>
          </cell>
          <cell r="CL8" t="str">
            <v>-</v>
          </cell>
          <cell r="CM8" t="str">
            <v>-</v>
          </cell>
          <cell r="CN8" t="str">
            <v>-</v>
          </cell>
          <cell r="CO8" t="str">
            <v>-</v>
          </cell>
          <cell r="CP8" t="str">
            <v>-</v>
          </cell>
          <cell r="CQ8" t="str">
            <v>-</v>
          </cell>
          <cell r="CR8" t="str">
            <v>-</v>
          </cell>
          <cell r="CS8" t="str">
            <v>-</v>
          </cell>
          <cell r="CT8" t="str">
            <v>-</v>
          </cell>
          <cell r="CU8" t="str">
            <v>-</v>
          </cell>
          <cell r="CV8" t="str">
            <v>-</v>
          </cell>
          <cell r="CW8" t="str">
            <v>-</v>
          </cell>
          <cell r="CX8" t="str">
            <v>-</v>
          </cell>
          <cell r="CY8" t="str">
            <v>-</v>
          </cell>
          <cell r="CZ8" t="str">
            <v>-</v>
          </cell>
          <cell r="DB8" t="e">
            <v>#DIV/0!</v>
          </cell>
          <cell r="DE8" t="str">
            <v>-</v>
          </cell>
          <cell r="DF8" t="e">
            <v>#DIV/0!</v>
          </cell>
          <cell r="DG8" t="e">
            <v>#DIV/0!</v>
          </cell>
          <cell r="DH8" t="str">
            <v>-</v>
          </cell>
          <cell r="DL8" t="e">
            <v>#DIV/0!</v>
          </cell>
          <cell r="DM8" t="e">
            <v>#DIV/0!</v>
          </cell>
          <cell r="DN8" t="e">
            <v>#DIV/0!</v>
          </cell>
          <cell r="DO8" t="e">
            <v>#DIV/0!</v>
          </cell>
          <cell r="DQ8" t="e">
            <v>#DIV/0!</v>
          </cell>
          <cell r="DR8" t="str">
            <v>-</v>
          </cell>
          <cell r="DS8" t="str">
            <v>-</v>
          </cell>
          <cell r="DT8" t="str">
            <v>-</v>
          </cell>
          <cell r="DU8" t="str">
            <v>-</v>
          </cell>
          <cell r="DV8" t="str">
            <v>-</v>
          </cell>
          <cell r="DW8" t="str">
            <v>-</v>
          </cell>
          <cell r="DX8" t="str">
            <v>-</v>
          </cell>
          <cell r="DY8" t="str">
            <v>-</v>
          </cell>
          <cell r="DZ8" t="str">
            <v>-</v>
          </cell>
          <cell r="EA8" t="str">
            <v>-</v>
          </cell>
          <cell r="EB8" t="str">
            <v>-</v>
          </cell>
          <cell r="EC8" t="str">
            <v>-</v>
          </cell>
          <cell r="ED8" t="str">
            <v>-</v>
          </cell>
          <cell r="EE8" t="str">
            <v>-</v>
          </cell>
          <cell r="EF8" t="str">
            <v>-</v>
          </cell>
          <cell r="EG8" t="str">
            <v>-</v>
          </cell>
          <cell r="EH8" t="str">
            <v>-</v>
          </cell>
          <cell r="EJ8" t="e">
            <v>#DIV/0!</v>
          </cell>
          <cell r="EM8" t="str">
            <v>-</v>
          </cell>
          <cell r="EN8" t="e">
            <v>#DIV/0!</v>
          </cell>
          <cell r="EO8" t="e">
            <v>#DIV/0!</v>
          </cell>
          <cell r="EP8" t="str">
            <v>-</v>
          </cell>
          <cell r="ET8" t="e">
            <v>#DIV/0!</v>
          </cell>
          <cell r="EU8" t="e">
            <v>#DIV/0!</v>
          </cell>
          <cell r="EV8" t="e">
            <v>#DIV/0!</v>
          </cell>
          <cell r="EW8" t="e">
            <v>#DIV/0!</v>
          </cell>
          <cell r="EY8" t="e">
            <v>#DIV/0!</v>
          </cell>
          <cell r="EZ8" t="str">
            <v>-</v>
          </cell>
          <cell r="FA8" t="str">
            <v>-</v>
          </cell>
          <cell r="FB8" t="str">
            <v>-</v>
          </cell>
          <cell r="FC8" t="str">
            <v>-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R8" t="e">
            <v>#DIV/0!</v>
          </cell>
          <cell r="FU8" t="str">
            <v>-</v>
          </cell>
          <cell r="FV8" t="e">
            <v>#DIV/0!</v>
          </cell>
          <cell r="FW8" t="e">
            <v>#DIV/0!</v>
          </cell>
          <cell r="FX8" t="str">
            <v>-</v>
          </cell>
          <cell r="GB8" t="e">
            <v>#DIV/0!</v>
          </cell>
          <cell r="GC8" t="e">
            <v>#DIV/0!</v>
          </cell>
          <cell r="GD8" t="e">
            <v>#DIV/0!</v>
          </cell>
          <cell r="GE8" t="e">
            <v>#DIV/0!</v>
          </cell>
          <cell r="GG8" t="e">
            <v>#DIV/0!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Z8" t="e">
            <v>#DIV/0!</v>
          </cell>
          <cell r="HC8" t="str">
            <v>-</v>
          </cell>
          <cell r="HD8" t="e">
            <v>#DIV/0!</v>
          </cell>
          <cell r="HE8" t="e">
            <v>#DIV/0!</v>
          </cell>
          <cell r="HF8" t="str">
            <v>-</v>
          </cell>
          <cell r="HJ8" t="e">
            <v>#DIV/0!</v>
          </cell>
          <cell r="HK8" t="e">
            <v>#DIV/0!</v>
          </cell>
          <cell r="HL8" t="e">
            <v>#DIV/0!</v>
          </cell>
          <cell r="HM8" t="e">
            <v>#DIV/0!</v>
          </cell>
          <cell r="HO8" t="e">
            <v>#DIV/0!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  <cell r="IE8" t="str">
            <v>-</v>
          </cell>
          <cell r="IF8" t="str">
            <v>-</v>
          </cell>
          <cell r="IH8" t="e">
            <v>#DIV/0!</v>
          </cell>
          <cell r="IK8" t="str">
            <v>-</v>
          </cell>
          <cell r="IL8" t="e">
            <v>#DIV/0!</v>
          </cell>
          <cell r="IM8" t="e">
            <v>#DIV/0!</v>
          </cell>
          <cell r="IN8" t="str">
            <v>-</v>
          </cell>
          <cell r="IR8" t="e">
            <v>#DIV/0!</v>
          </cell>
          <cell r="IS8" t="e">
            <v>#DIV/0!</v>
          </cell>
          <cell r="IT8" t="e">
            <v>#DIV/0!</v>
          </cell>
          <cell r="IU8" t="e">
            <v>#DIV/0!</v>
          </cell>
          <cell r="IW8" t="e">
            <v>#DIV/0!</v>
          </cell>
          <cell r="IX8" t="str">
            <v>-</v>
          </cell>
          <cell r="IY8" t="str">
            <v>-</v>
          </cell>
          <cell r="IZ8" t="str">
            <v>-</v>
          </cell>
          <cell r="JA8" t="str">
            <v>-</v>
          </cell>
          <cell r="JB8" t="str">
            <v>-</v>
          </cell>
          <cell r="JC8" t="str">
            <v>-</v>
          </cell>
          <cell r="JD8" t="str">
            <v>-</v>
          </cell>
          <cell r="JE8" t="str">
            <v>-</v>
          </cell>
          <cell r="JF8" t="str">
            <v>-</v>
          </cell>
          <cell r="JG8" t="str">
            <v>-</v>
          </cell>
          <cell r="JH8" t="str">
            <v>-</v>
          </cell>
          <cell r="JI8" t="str">
            <v>-</v>
          </cell>
          <cell r="JJ8" t="str">
            <v>-</v>
          </cell>
          <cell r="JK8" t="str">
            <v>-</v>
          </cell>
          <cell r="JL8" t="str">
            <v>-</v>
          </cell>
          <cell r="JM8" t="str">
            <v>-</v>
          </cell>
          <cell r="JN8" t="str">
            <v>-</v>
          </cell>
          <cell r="JP8" t="e">
            <v>#DIV/0!</v>
          </cell>
          <cell r="JS8" t="str">
            <v>-</v>
          </cell>
          <cell r="JT8" t="e">
            <v>#DIV/0!</v>
          </cell>
          <cell r="JU8" t="e">
            <v>#DIV/0!</v>
          </cell>
          <cell r="JV8" t="str">
            <v>-</v>
          </cell>
          <cell r="JZ8" t="e">
            <v>#DIV/0!</v>
          </cell>
          <cell r="KA8" t="e">
            <v>#DIV/0!</v>
          </cell>
          <cell r="KB8" t="e">
            <v>#DIV/0!</v>
          </cell>
          <cell r="KC8" t="e">
            <v>#DIV/0!</v>
          </cell>
          <cell r="KE8" t="e">
            <v>#DIV/0!</v>
          </cell>
          <cell r="KF8" t="str">
            <v>-</v>
          </cell>
          <cell r="KG8" t="str">
            <v>-</v>
          </cell>
          <cell r="KH8" t="str">
            <v>-</v>
          </cell>
          <cell r="KI8" t="str">
            <v>-</v>
          </cell>
          <cell r="KJ8" t="str">
            <v>-</v>
          </cell>
          <cell r="KK8" t="str">
            <v>-</v>
          </cell>
          <cell r="KL8" t="str">
            <v>-</v>
          </cell>
          <cell r="KM8" t="str">
            <v>-</v>
          </cell>
          <cell r="KN8" t="str">
            <v>-</v>
          </cell>
          <cell r="KO8" t="str">
            <v>-</v>
          </cell>
          <cell r="KP8" t="str">
            <v>-</v>
          </cell>
          <cell r="KQ8" t="str">
            <v>-</v>
          </cell>
          <cell r="KR8" t="str">
            <v>-</v>
          </cell>
          <cell r="KS8" t="str">
            <v>-</v>
          </cell>
          <cell r="KT8" t="str">
            <v>-</v>
          </cell>
          <cell r="KU8" t="str">
            <v>-</v>
          </cell>
          <cell r="KV8" t="str">
            <v>-</v>
          </cell>
          <cell r="KX8" t="e">
            <v>#DIV/0!</v>
          </cell>
          <cell r="LA8" t="str">
            <v>-</v>
          </cell>
          <cell r="LB8" t="e">
            <v>#DIV/0!</v>
          </cell>
          <cell r="LC8" t="e">
            <v>#DIV/0!</v>
          </cell>
          <cell r="LD8" t="str">
            <v>-</v>
          </cell>
          <cell r="LH8" t="e">
            <v>#DIV/0!</v>
          </cell>
          <cell r="LI8" t="e">
            <v>#DIV/0!</v>
          </cell>
          <cell r="LJ8" t="e">
            <v>#DIV/0!</v>
          </cell>
          <cell r="LK8" t="e">
            <v>#DIV/0!</v>
          </cell>
          <cell r="LM8" t="e">
            <v>#DIV/0!</v>
          </cell>
          <cell r="LN8" t="str">
            <v>-</v>
          </cell>
          <cell r="LO8" t="str">
            <v>-</v>
          </cell>
          <cell r="LP8" t="str">
            <v>-</v>
          </cell>
          <cell r="LQ8" t="str">
            <v>-</v>
          </cell>
          <cell r="LR8" t="str">
            <v>-</v>
          </cell>
          <cell r="LS8" t="str">
            <v>-</v>
          </cell>
          <cell r="LT8" t="str">
            <v>-</v>
          </cell>
          <cell r="LU8" t="str">
            <v>-</v>
          </cell>
          <cell r="LV8" t="str">
            <v>-</v>
          </cell>
          <cell r="LW8" t="str">
            <v>-</v>
          </cell>
          <cell r="LX8" t="str">
            <v>-</v>
          </cell>
          <cell r="LY8" t="str">
            <v>-</v>
          </cell>
          <cell r="LZ8" t="str">
            <v>-</v>
          </cell>
          <cell r="MA8" t="str">
            <v>-</v>
          </cell>
          <cell r="MB8" t="str">
            <v>-</v>
          </cell>
          <cell r="MC8" t="str">
            <v>-</v>
          </cell>
          <cell r="MD8" t="str">
            <v>-</v>
          </cell>
          <cell r="MF8" t="e">
            <v>#DIV/0!</v>
          </cell>
          <cell r="MI8" t="str">
            <v>-</v>
          </cell>
          <cell r="MJ8" t="e">
            <v>#DIV/0!</v>
          </cell>
          <cell r="MK8" t="e">
            <v>#DIV/0!</v>
          </cell>
          <cell r="ML8" t="str">
            <v>-</v>
          </cell>
          <cell r="MP8" t="e">
            <v>#DIV/0!</v>
          </cell>
          <cell r="MQ8" t="e">
            <v>#DIV/0!</v>
          </cell>
          <cell r="MR8" t="e">
            <v>#DIV/0!</v>
          </cell>
          <cell r="MS8" t="e">
            <v>#DIV/0!</v>
          </cell>
          <cell r="MU8" t="e">
            <v>#DIV/0!</v>
          </cell>
          <cell r="MV8" t="str">
            <v>-</v>
          </cell>
          <cell r="MW8" t="str">
            <v>-</v>
          </cell>
          <cell r="MX8" t="str">
            <v>-</v>
          </cell>
          <cell r="MY8" t="str">
            <v>-</v>
          </cell>
          <cell r="MZ8" t="str">
            <v>-</v>
          </cell>
          <cell r="NA8" t="str">
            <v>-</v>
          </cell>
          <cell r="NB8" t="str">
            <v>-</v>
          </cell>
          <cell r="NC8" t="str">
            <v>-</v>
          </cell>
          <cell r="ND8" t="str">
            <v>-</v>
          </cell>
          <cell r="NE8" t="str">
            <v>-</v>
          </cell>
          <cell r="NF8" t="str">
            <v>-</v>
          </cell>
          <cell r="NG8" t="str">
            <v>-</v>
          </cell>
          <cell r="NH8" t="str">
            <v>-</v>
          </cell>
          <cell r="NI8" t="str">
            <v>-</v>
          </cell>
          <cell r="NJ8" t="str">
            <v>-</v>
          </cell>
          <cell r="NK8" t="str">
            <v>-</v>
          </cell>
          <cell r="NL8" t="str">
            <v>-</v>
          </cell>
          <cell r="NN8" t="e">
            <v>#DIV/0!</v>
          </cell>
          <cell r="NQ8" t="str">
            <v>-</v>
          </cell>
          <cell r="NR8" t="e">
            <v>#DIV/0!</v>
          </cell>
          <cell r="NS8" t="e">
            <v>#DIV/0!</v>
          </cell>
          <cell r="NT8" t="str">
            <v>-</v>
          </cell>
          <cell r="NX8" t="e">
            <v>#DIV/0!</v>
          </cell>
          <cell r="NY8" t="e">
            <v>#DIV/0!</v>
          </cell>
          <cell r="NZ8" t="e">
            <v>#DIV/0!</v>
          </cell>
          <cell r="OA8" t="e">
            <v>#DIV/0!</v>
          </cell>
          <cell r="OC8" t="e">
            <v>#DIV/0!</v>
          </cell>
          <cell r="OD8" t="str">
            <v>-</v>
          </cell>
          <cell r="OE8" t="str">
            <v>-</v>
          </cell>
          <cell r="OF8" t="str">
            <v>-</v>
          </cell>
          <cell r="OG8" t="str">
            <v>-</v>
          </cell>
          <cell r="OH8" t="str">
            <v>-</v>
          </cell>
          <cell r="OI8" t="str">
            <v>-</v>
          </cell>
          <cell r="OJ8" t="str">
            <v>-</v>
          </cell>
          <cell r="OK8" t="str">
            <v>-</v>
          </cell>
          <cell r="OL8" t="str">
            <v>-</v>
          </cell>
          <cell r="OM8" t="str">
            <v>-</v>
          </cell>
          <cell r="ON8" t="str">
            <v>-</v>
          </cell>
          <cell r="OO8" t="str">
            <v>-</v>
          </cell>
          <cell r="OP8" t="str">
            <v>-</v>
          </cell>
          <cell r="OQ8" t="str">
            <v>-</v>
          </cell>
          <cell r="OR8" t="str">
            <v>-</v>
          </cell>
          <cell r="OS8" t="str">
            <v>-</v>
          </cell>
          <cell r="OT8" t="str">
            <v>-</v>
          </cell>
          <cell r="OU8">
            <v>2293</v>
          </cell>
          <cell r="OV8">
            <v>7.8002217943571707E-3</v>
          </cell>
          <cell r="OW8">
            <v>883</v>
          </cell>
          <cell r="OX8">
            <v>1410</v>
          </cell>
          <cell r="OY8" t="str">
            <v>-</v>
          </cell>
          <cell r="OZ8">
            <v>0.38508504143044048</v>
          </cell>
          <cell r="PA8">
            <v>0.61491495856955958</v>
          </cell>
          <cell r="PB8" t="str">
            <v>-</v>
          </cell>
          <cell r="PC8">
            <v>131</v>
          </cell>
          <cell r="PD8">
            <v>2161</v>
          </cell>
          <cell r="PE8">
            <v>1</v>
          </cell>
          <cell r="PF8">
            <v>5.7130396860008724E-2</v>
          </cell>
          <cell r="PG8">
            <v>0.94243349324029657</v>
          </cell>
          <cell r="PH8">
            <v>4.3610989969472308E-4</v>
          </cell>
          <cell r="PI8">
            <v>2.3255813953488372E-2</v>
          </cell>
          <cell r="PJ8">
            <v>355</v>
          </cell>
          <cell r="PK8">
            <v>0.15481901439162668</v>
          </cell>
          <cell r="PL8" t="str">
            <v>-</v>
          </cell>
          <cell r="PM8" t="str">
            <v>-</v>
          </cell>
          <cell r="PN8" t="str">
            <v>-</v>
          </cell>
          <cell r="PO8" t="str">
            <v>-</v>
          </cell>
          <cell r="PP8" t="str">
            <v>-</v>
          </cell>
          <cell r="PQ8" t="str">
            <v>-</v>
          </cell>
          <cell r="PR8" t="str">
            <v>-</v>
          </cell>
          <cell r="PS8" t="str">
            <v>-</v>
          </cell>
          <cell r="PT8" t="str">
            <v>-</v>
          </cell>
          <cell r="PU8" t="str">
            <v>-</v>
          </cell>
          <cell r="PV8" t="str">
            <v>-</v>
          </cell>
          <cell r="PW8" t="str">
            <v>-</v>
          </cell>
          <cell r="PX8" t="str">
            <v>-</v>
          </cell>
          <cell r="PY8" t="str">
            <v>-</v>
          </cell>
          <cell r="PZ8" t="str">
            <v>-</v>
          </cell>
          <cell r="QA8" t="str">
            <v>-</v>
          </cell>
          <cell r="QB8" t="str">
            <v>-</v>
          </cell>
        </row>
        <row r="9">
          <cell r="A9">
            <v>5</v>
          </cell>
          <cell r="B9" t="str">
            <v>HEMOTERAPIA Y BANCO DE SANGRE</v>
          </cell>
          <cell r="C9">
            <v>10698</v>
          </cell>
          <cell r="D9">
            <v>0.11068575921864007</v>
          </cell>
          <cell r="E9">
            <v>9449</v>
          </cell>
          <cell r="F9">
            <v>1249</v>
          </cell>
          <cell r="G9" t="str">
            <v>-</v>
          </cell>
          <cell r="H9">
            <v>0.88324920545896424</v>
          </cell>
          <cell r="I9">
            <v>0.11675079454103571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>
            <v>2862</v>
          </cell>
          <cell r="S9">
            <v>0.26752664049355018</v>
          </cell>
          <cell r="T9">
            <v>258</v>
          </cell>
          <cell r="U9">
            <v>2118</v>
          </cell>
          <cell r="V9">
            <v>1059</v>
          </cell>
          <cell r="W9">
            <v>255</v>
          </cell>
          <cell r="X9">
            <v>255</v>
          </cell>
          <cell r="Y9">
            <v>255</v>
          </cell>
          <cell r="AA9">
            <v>255</v>
          </cell>
          <cell r="AB9">
            <v>39</v>
          </cell>
          <cell r="AD9">
            <v>0.24079320113314448</v>
          </cell>
          <cell r="AE9">
            <v>0.24079320113314448</v>
          </cell>
          <cell r="AF9">
            <v>0.24079320113314448</v>
          </cell>
          <cell r="AG9">
            <v>0</v>
          </cell>
          <cell r="AH9">
            <v>0.24079320113314448</v>
          </cell>
          <cell r="AI9">
            <v>3.6827195467422094E-2</v>
          </cell>
          <cell r="AJ9">
            <v>0</v>
          </cell>
          <cell r="AK9">
            <v>11055</v>
          </cell>
          <cell r="AL9">
            <v>0.10827407886231416</v>
          </cell>
          <cell r="AM9">
            <v>9551</v>
          </cell>
          <cell r="AN9">
            <v>1504</v>
          </cell>
          <cell r="AO9" t="str">
            <v>-</v>
          </cell>
          <cell r="AP9">
            <v>0.86395296246042519</v>
          </cell>
          <cell r="AQ9">
            <v>0.13604703753957487</v>
          </cell>
          <cell r="AR9" t="str">
            <v>-</v>
          </cell>
          <cell r="AS9" t="str">
            <v>-</v>
          </cell>
          <cell r="AT9" t="str">
            <v>-</v>
          </cell>
          <cell r="AU9" t="str">
            <v>-</v>
          </cell>
          <cell r="AV9" t="str">
            <v>-</v>
          </cell>
          <cell r="AW9" t="str">
            <v>-</v>
          </cell>
          <cell r="AX9" t="str">
            <v>-</v>
          </cell>
          <cell r="AY9" t="str">
            <v>-</v>
          </cell>
          <cell r="AZ9">
            <v>2934</v>
          </cell>
          <cell r="BA9">
            <v>0.2654002713704206</v>
          </cell>
          <cell r="BB9">
            <v>276</v>
          </cell>
          <cell r="BC9">
            <v>2228</v>
          </cell>
          <cell r="BD9">
            <v>1201</v>
          </cell>
          <cell r="BE9">
            <v>273</v>
          </cell>
          <cell r="BF9">
            <v>273</v>
          </cell>
          <cell r="BG9">
            <v>273</v>
          </cell>
          <cell r="BI9">
            <v>273</v>
          </cell>
          <cell r="BJ9">
            <v>30</v>
          </cell>
          <cell r="BK9">
            <v>79</v>
          </cell>
          <cell r="BL9">
            <v>0.22731057452123229</v>
          </cell>
          <cell r="BM9">
            <v>0.22731057452123229</v>
          </cell>
          <cell r="BN9">
            <v>0.22731057452123229</v>
          </cell>
          <cell r="BO9">
            <v>0</v>
          </cell>
          <cell r="BP9">
            <v>0.22731057452123229</v>
          </cell>
          <cell r="BQ9">
            <v>2.497918401332223E-2</v>
          </cell>
          <cell r="BR9">
            <v>6.5778517901748546E-2</v>
          </cell>
          <cell r="BS9">
            <v>13249</v>
          </cell>
          <cell r="BT9">
            <v>0.13915262782002269</v>
          </cell>
          <cell r="BU9">
            <v>11649</v>
          </cell>
          <cell r="BV9">
            <v>1600</v>
          </cell>
          <cell r="BW9" t="str">
            <v>-</v>
          </cell>
          <cell r="BX9">
            <v>0.87923616876745414</v>
          </cell>
          <cell r="BY9">
            <v>0.12076383123254585</v>
          </cell>
          <cell r="BZ9" t="str">
            <v>-</v>
          </cell>
          <cell r="CA9" t="str">
            <v>-</v>
          </cell>
          <cell r="CB9" t="str">
            <v>-</v>
          </cell>
          <cell r="CC9" t="str">
            <v>-</v>
          </cell>
          <cell r="CD9" t="str">
            <v>-</v>
          </cell>
          <cell r="CE9" t="str">
            <v>-</v>
          </cell>
          <cell r="CF9" t="str">
            <v>-</v>
          </cell>
          <cell r="CG9" t="str">
            <v>-</v>
          </cell>
          <cell r="CH9">
            <v>2890</v>
          </cell>
          <cell r="CI9">
            <v>0.21812967016378595</v>
          </cell>
          <cell r="CJ9">
            <v>411</v>
          </cell>
          <cell r="CK9">
            <v>2366</v>
          </cell>
          <cell r="CL9">
            <v>1650</v>
          </cell>
          <cell r="CM9">
            <v>403</v>
          </cell>
          <cell r="CN9">
            <v>403</v>
          </cell>
          <cell r="CO9">
            <v>403</v>
          </cell>
          <cell r="CQ9">
            <v>403</v>
          </cell>
          <cell r="CR9">
            <v>38</v>
          </cell>
          <cell r="CT9">
            <v>0.24424242424242423</v>
          </cell>
          <cell r="CU9">
            <v>0.24424242424242423</v>
          </cell>
          <cell r="CV9">
            <v>0.24424242424242423</v>
          </cell>
          <cell r="CW9">
            <v>0</v>
          </cell>
          <cell r="CX9">
            <v>0.24424242424242423</v>
          </cell>
          <cell r="CY9">
            <v>2.3030303030303029E-2</v>
          </cell>
          <cell r="CZ9">
            <v>0</v>
          </cell>
          <cell r="DB9" t="e">
            <v>#DIV/0!</v>
          </cell>
          <cell r="DE9" t="str">
            <v>-</v>
          </cell>
          <cell r="DF9" t="e">
            <v>#DIV/0!</v>
          </cell>
          <cell r="DG9" t="e">
            <v>#DIV/0!</v>
          </cell>
          <cell r="DH9" t="str">
            <v>-</v>
          </cell>
          <cell r="DI9" t="str">
            <v>-</v>
          </cell>
          <cell r="DJ9" t="str">
            <v>-</v>
          </cell>
          <cell r="DK9" t="str">
            <v>-</v>
          </cell>
          <cell r="DL9" t="str">
            <v>-</v>
          </cell>
          <cell r="DM9" t="str">
            <v>-</v>
          </cell>
          <cell r="DN9" t="str">
            <v>-</v>
          </cell>
          <cell r="DO9" t="str">
            <v>-</v>
          </cell>
          <cell r="DQ9" t="e">
            <v>#DIV/0!</v>
          </cell>
          <cell r="EB9" t="e">
            <v>#DIV/0!</v>
          </cell>
          <cell r="EC9" t="e">
            <v>#DIV/0!</v>
          </cell>
          <cell r="ED9" t="e">
            <v>#DIV/0!</v>
          </cell>
          <cell r="EE9" t="e">
            <v>#DIV/0!</v>
          </cell>
          <cell r="EF9" t="e">
            <v>#DIV/0!</v>
          </cell>
          <cell r="EG9" t="e">
            <v>#DIV/0!</v>
          </cell>
          <cell r="EH9" t="e">
            <v>#DIV/0!</v>
          </cell>
          <cell r="EJ9" t="e">
            <v>#DIV/0!</v>
          </cell>
          <cell r="EM9" t="str">
            <v>-</v>
          </cell>
          <cell r="EN9" t="e">
            <v>#DIV/0!</v>
          </cell>
          <cell r="EO9" t="e">
            <v>#DIV/0!</v>
          </cell>
          <cell r="EP9" t="str">
            <v>-</v>
          </cell>
          <cell r="EQ9" t="str">
            <v>-</v>
          </cell>
          <cell r="ER9" t="str">
            <v>-</v>
          </cell>
          <cell r="ES9" t="str">
            <v>-</v>
          </cell>
          <cell r="ET9" t="str">
            <v>-</v>
          </cell>
          <cell r="EU9" t="str">
            <v>-</v>
          </cell>
          <cell r="EV9" t="str">
            <v>-</v>
          </cell>
          <cell r="EW9" t="str">
            <v>-</v>
          </cell>
          <cell r="EY9" t="e">
            <v>#DIV/0!</v>
          </cell>
          <cell r="FJ9" t="e">
            <v>#DIV/0!</v>
          </cell>
          <cell r="FK9" t="e">
            <v>#DIV/0!</v>
          </cell>
          <cell r="FL9" t="e">
            <v>#DIV/0!</v>
          </cell>
          <cell r="FM9" t="e">
            <v>#DIV/0!</v>
          </cell>
          <cell r="FN9" t="e">
            <v>#DIV/0!</v>
          </cell>
          <cell r="FO9" t="e">
            <v>#DIV/0!</v>
          </cell>
          <cell r="FP9" t="e">
            <v>#DIV/0!</v>
          </cell>
          <cell r="FR9" t="e">
            <v>#DIV/0!</v>
          </cell>
          <cell r="FU9" t="str">
            <v>-</v>
          </cell>
          <cell r="FV9" t="e">
            <v>#DIV/0!</v>
          </cell>
          <cell r="FW9" t="e">
            <v>#DIV/0!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G9" t="e">
            <v>#DIV/0!</v>
          </cell>
          <cell r="GR9" t="e">
            <v>#DIV/0!</v>
          </cell>
          <cell r="GS9" t="e">
            <v>#DIV/0!</v>
          </cell>
          <cell r="GT9" t="e">
            <v>#DIV/0!</v>
          </cell>
          <cell r="GU9" t="e">
            <v>#DIV/0!</v>
          </cell>
          <cell r="GV9" t="e">
            <v>#DIV/0!</v>
          </cell>
          <cell r="GW9" t="e">
            <v>#DIV/0!</v>
          </cell>
          <cell r="GX9" t="e">
            <v>#DIV/0!</v>
          </cell>
          <cell r="GZ9" t="e">
            <v>#DIV/0!</v>
          </cell>
          <cell r="HC9" t="str">
            <v>-</v>
          </cell>
          <cell r="HD9" t="e">
            <v>#DIV/0!</v>
          </cell>
          <cell r="HE9" t="e">
            <v>#DIV/0!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O9" t="e">
            <v>#DIV/0!</v>
          </cell>
          <cell r="HZ9" t="e">
            <v>#DIV/0!</v>
          </cell>
          <cell r="IA9" t="e">
            <v>#DIV/0!</v>
          </cell>
          <cell r="IB9" t="e">
            <v>#DIV/0!</v>
          </cell>
          <cell r="IC9" t="e">
            <v>#DIV/0!</v>
          </cell>
          <cell r="ID9" t="e">
            <v>#DIV/0!</v>
          </cell>
          <cell r="IE9" t="e">
            <v>#DIV/0!</v>
          </cell>
          <cell r="IF9" t="e">
            <v>#DIV/0!</v>
          </cell>
          <cell r="IH9" t="e">
            <v>#DIV/0!</v>
          </cell>
          <cell r="IK9" t="str">
            <v>-</v>
          </cell>
          <cell r="IL9" t="e">
            <v>#DIV/0!</v>
          </cell>
          <cell r="IM9" t="e">
            <v>#DIV/0!</v>
          </cell>
          <cell r="IN9" t="str">
            <v>-</v>
          </cell>
          <cell r="IO9" t="str">
            <v>-</v>
          </cell>
          <cell r="IP9" t="str">
            <v>-</v>
          </cell>
          <cell r="IQ9" t="str">
            <v>-</v>
          </cell>
          <cell r="IR9" t="str">
            <v>-</v>
          </cell>
          <cell r="IS9" t="str">
            <v>-</v>
          </cell>
          <cell r="IT9" t="str">
            <v>-</v>
          </cell>
          <cell r="IU9" t="str">
            <v>-</v>
          </cell>
          <cell r="IW9" t="e">
            <v>#DIV/0!</v>
          </cell>
          <cell r="JH9" t="e">
            <v>#DIV/0!</v>
          </cell>
          <cell r="JI9" t="e">
            <v>#DIV/0!</v>
          </cell>
          <cell r="JJ9" t="e">
            <v>#DIV/0!</v>
          </cell>
          <cell r="JK9" t="e">
            <v>#DIV/0!</v>
          </cell>
          <cell r="JL9" t="e">
            <v>#DIV/0!</v>
          </cell>
          <cell r="JM9" t="e">
            <v>#DIV/0!</v>
          </cell>
          <cell r="JN9" t="e">
            <v>#DIV/0!</v>
          </cell>
          <cell r="JP9" t="e">
            <v>#DIV/0!</v>
          </cell>
          <cell r="JS9" t="str">
            <v>-</v>
          </cell>
          <cell r="JT9" t="e">
            <v>#DIV/0!</v>
          </cell>
          <cell r="JU9" t="e">
            <v>#DIV/0!</v>
          </cell>
          <cell r="JV9" t="str">
            <v>-</v>
          </cell>
          <cell r="JW9" t="str">
            <v>-</v>
          </cell>
          <cell r="JX9" t="str">
            <v>-</v>
          </cell>
          <cell r="JY9" t="str">
            <v>-</v>
          </cell>
          <cell r="JZ9" t="str">
            <v>-</v>
          </cell>
          <cell r="KA9" t="str">
            <v>-</v>
          </cell>
          <cell r="KB9" t="str">
            <v>-</v>
          </cell>
          <cell r="KC9" t="str">
            <v>-</v>
          </cell>
          <cell r="KE9" t="e">
            <v>#DIV/0!</v>
          </cell>
          <cell r="KP9" t="e">
            <v>#DIV/0!</v>
          </cell>
          <cell r="KQ9" t="e">
            <v>#DIV/0!</v>
          </cell>
          <cell r="KR9" t="e">
            <v>#DIV/0!</v>
          </cell>
          <cell r="KS9" t="e">
            <v>#DIV/0!</v>
          </cell>
          <cell r="KT9" t="e">
            <v>#DIV/0!</v>
          </cell>
          <cell r="KU9" t="e">
            <v>#DIV/0!</v>
          </cell>
          <cell r="KV9" t="e">
            <v>#DIV/0!</v>
          </cell>
          <cell r="KX9" t="e">
            <v>#DIV/0!</v>
          </cell>
          <cell r="LA9" t="str">
            <v>-</v>
          </cell>
          <cell r="LB9" t="e">
            <v>#DIV/0!</v>
          </cell>
          <cell r="LC9" t="e">
            <v>#DIV/0!</v>
          </cell>
          <cell r="LD9" t="str">
            <v>-</v>
          </cell>
          <cell r="LE9" t="str">
            <v>-</v>
          </cell>
          <cell r="LF9" t="str">
            <v>-</v>
          </cell>
          <cell r="LG9" t="str">
            <v>-</v>
          </cell>
          <cell r="LH9" t="str">
            <v>-</v>
          </cell>
          <cell r="LI9" t="str">
            <v>-</v>
          </cell>
          <cell r="LJ9" t="str">
            <v>-</v>
          </cell>
          <cell r="LK9" t="str">
            <v>-</v>
          </cell>
          <cell r="LM9" t="e">
            <v>#DIV/0!</v>
          </cell>
          <cell r="LX9" t="e">
            <v>#DIV/0!</v>
          </cell>
          <cell r="LY9" t="e">
            <v>#DIV/0!</v>
          </cell>
          <cell r="LZ9" t="e">
            <v>#DIV/0!</v>
          </cell>
          <cell r="MA9" t="e">
            <v>#DIV/0!</v>
          </cell>
          <cell r="MB9" t="e">
            <v>#DIV/0!</v>
          </cell>
          <cell r="MC9" t="e">
            <v>#DIV/0!</v>
          </cell>
          <cell r="MD9" t="e">
            <v>#DIV/0!</v>
          </cell>
          <cell r="MF9" t="e">
            <v>#DIV/0!</v>
          </cell>
          <cell r="MI9" t="str">
            <v>-</v>
          </cell>
          <cell r="MJ9" t="e">
            <v>#DIV/0!</v>
          </cell>
          <cell r="MK9" t="e">
            <v>#DIV/0!</v>
          </cell>
          <cell r="ML9" t="str">
            <v>-</v>
          </cell>
          <cell r="MM9" t="str">
            <v>-</v>
          </cell>
          <cell r="MN9" t="str">
            <v>-</v>
          </cell>
          <cell r="MO9" t="str">
            <v>-</v>
          </cell>
          <cell r="MP9" t="str">
            <v>-</v>
          </cell>
          <cell r="MQ9" t="str">
            <v>-</v>
          </cell>
          <cell r="MR9" t="str">
            <v>-</v>
          </cell>
          <cell r="MS9" t="str">
            <v>-</v>
          </cell>
          <cell r="MU9" t="e">
            <v>#DIV/0!</v>
          </cell>
          <cell r="NF9" t="e">
            <v>#DIV/0!</v>
          </cell>
          <cell r="NG9" t="e">
            <v>#DIV/0!</v>
          </cell>
          <cell r="NH9" t="e">
            <v>#DIV/0!</v>
          </cell>
          <cell r="NI9" t="e">
            <v>#DIV/0!</v>
          </cell>
          <cell r="NJ9" t="e">
            <v>#DIV/0!</v>
          </cell>
          <cell r="NK9" t="e">
            <v>#DIV/0!</v>
          </cell>
          <cell r="NL9" t="e">
            <v>#DIV/0!</v>
          </cell>
          <cell r="NN9" t="e">
            <v>#DIV/0!</v>
          </cell>
          <cell r="NQ9" t="str">
            <v>-</v>
          </cell>
          <cell r="NR9" t="e">
            <v>#DIV/0!</v>
          </cell>
          <cell r="NS9" t="e">
            <v>#DIV/0!</v>
          </cell>
          <cell r="NT9" t="str">
            <v>-</v>
          </cell>
          <cell r="NU9" t="str">
            <v>-</v>
          </cell>
          <cell r="NV9" t="str">
            <v>-</v>
          </cell>
          <cell r="NW9" t="str">
            <v>-</v>
          </cell>
          <cell r="NX9" t="str">
            <v>-</v>
          </cell>
          <cell r="NY9" t="str">
            <v>-</v>
          </cell>
          <cell r="NZ9" t="str">
            <v>-</v>
          </cell>
          <cell r="OA9" t="str">
            <v>-</v>
          </cell>
          <cell r="OC9" t="e">
            <v>#DIV/0!</v>
          </cell>
          <cell r="ON9" t="e">
            <v>#DIV/0!</v>
          </cell>
          <cell r="OO9" t="e">
            <v>#DIV/0!</v>
          </cell>
          <cell r="OP9" t="e">
            <v>#DIV/0!</v>
          </cell>
          <cell r="OQ9" t="e">
            <v>#DIV/0!</v>
          </cell>
          <cell r="OR9" t="e">
            <v>#DIV/0!</v>
          </cell>
          <cell r="OS9" t="e">
            <v>#DIV/0!</v>
          </cell>
          <cell r="OT9" t="e">
            <v>#DIV/0!</v>
          </cell>
          <cell r="OU9">
            <v>35002</v>
          </cell>
          <cell r="OV9">
            <v>0.11906819155956812</v>
          </cell>
          <cell r="OW9">
            <v>30649</v>
          </cell>
          <cell r="OX9">
            <v>4353</v>
          </cell>
          <cell r="OY9" t="str">
            <v>-</v>
          </cell>
          <cell r="OZ9">
            <v>0.87563567796125941</v>
          </cell>
          <cell r="PA9">
            <v>0.12436432203874065</v>
          </cell>
          <cell r="PB9" t="str">
            <v>-</v>
          </cell>
          <cell r="PC9" t="str">
            <v>-</v>
          </cell>
          <cell r="PD9" t="str">
            <v>-</v>
          </cell>
          <cell r="PE9" t="str">
            <v>-</v>
          </cell>
          <cell r="PF9" t="str">
            <v>-</v>
          </cell>
          <cell r="PG9" t="str">
            <v>-</v>
          </cell>
          <cell r="PH9" t="str">
            <v>-</v>
          </cell>
          <cell r="PI9" t="str">
            <v>-</v>
          </cell>
          <cell r="PJ9">
            <v>8686</v>
          </cell>
          <cell r="PK9">
            <v>0.24815724815724816</v>
          </cell>
          <cell r="PL9">
            <v>945</v>
          </cell>
          <cell r="PM9">
            <v>6712</v>
          </cell>
          <cell r="PN9">
            <v>3910</v>
          </cell>
          <cell r="PO9">
            <v>931</v>
          </cell>
          <cell r="PP9">
            <v>931</v>
          </cell>
          <cell r="PQ9">
            <v>931</v>
          </cell>
          <cell r="PR9">
            <v>0</v>
          </cell>
          <cell r="PS9">
            <v>931</v>
          </cell>
          <cell r="PT9">
            <v>107</v>
          </cell>
          <cell r="PU9">
            <v>79</v>
          </cell>
          <cell r="PV9">
            <v>0.23810741687979539</v>
          </cell>
          <cell r="PW9">
            <v>0.23810741687979539</v>
          </cell>
          <cell r="PX9">
            <v>0.23810741687979539</v>
          </cell>
          <cell r="PY9">
            <v>0</v>
          </cell>
          <cell r="PZ9">
            <v>0.23810741687979539</v>
          </cell>
          <cell r="QA9">
            <v>2.7365728900255754E-2</v>
          </cell>
          <cell r="QB9">
            <v>2.0204603580562659E-2</v>
          </cell>
        </row>
        <row r="10">
          <cell r="A10">
            <v>6</v>
          </cell>
          <cell r="B10" t="str">
            <v>TOMA DE MUESTRAS</v>
          </cell>
          <cell r="C10">
            <v>11109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  <cell r="AH10" t="str">
            <v>-</v>
          </cell>
          <cell r="AI10" t="str">
            <v>-</v>
          </cell>
          <cell r="AJ10" t="str">
            <v>-</v>
          </cell>
          <cell r="AK10">
            <v>11442</v>
          </cell>
          <cell r="AL10" t="str">
            <v>-</v>
          </cell>
          <cell r="AM10" t="str">
            <v>-</v>
          </cell>
          <cell r="AN10" t="str">
            <v>-</v>
          </cell>
          <cell r="AO10" t="str">
            <v>-</v>
          </cell>
          <cell r="AP10" t="str">
            <v>-</v>
          </cell>
          <cell r="AQ10" t="str">
            <v>-</v>
          </cell>
          <cell r="AR10" t="str">
            <v>-</v>
          </cell>
          <cell r="AS10" t="str">
            <v>-</v>
          </cell>
          <cell r="AT10" t="str">
            <v>-</v>
          </cell>
          <cell r="AU10" t="str">
            <v>-</v>
          </cell>
          <cell r="AV10" t="str">
            <v>-</v>
          </cell>
          <cell r="AW10" t="str">
            <v>-</v>
          </cell>
          <cell r="AX10" t="str">
            <v>-</v>
          </cell>
          <cell r="AY10" t="str">
            <v>-</v>
          </cell>
          <cell r="AZ10" t="str">
            <v>-</v>
          </cell>
          <cell r="BA10" t="str">
            <v>-</v>
          </cell>
          <cell r="BB10" t="str">
            <v>-</v>
          </cell>
          <cell r="BC10" t="str">
            <v>-</v>
          </cell>
          <cell r="BD10" t="str">
            <v>-</v>
          </cell>
          <cell r="BE10" t="str">
            <v>-</v>
          </cell>
          <cell r="BF10" t="str">
            <v>-</v>
          </cell>
          <cell r="BG10" t="str">
            <v>-</v>
          </cell>
          <cell r="BH10" t="str">
            <v>-</v>
          </cell>
          <cell r="BI10" t="str">
            <v>-</v>
          </cell>
          <cell r="BJ10" t="str">
            <v>-</v>
          </cell>
          <cell r="BK10" t="str">
            <v>-</v>
          </cell>
          <cell r="BL10" t="str">
            <v>-</v>
          </cell>
          <cell r="BM10" t="str">
            <v>-</v>
          </cell>
          <cell r="BN10" t="str">
            <v>-</v>
          </cell>
          <cell r="BO10" t="str">
            <v>-</v>
          </cell>
          <cell r="BP10" t="str">
            <v>-</v>
          </cell>
          <cell r="BQ10" t="str">
            <v>-</v>
          </cell>
          <cell r="BR10" t="str">
            <v>-</v>
          </cell>
          <cell r="BS10">
            <v>9444</v>
          </cell>
          <cell r="BT10" t="str">
            <v>-</v>
          </cell>
          <cell r="BU10" t="str">
            <v>-</v>
          </cell>
          <cell r="BV10" t="str">
            <v>-</v>
          </cell>
          <cell r="BW10" t="str">
            <v>-</v>
          </cell>
          <cell r="BX10" t="str">
            <v>-</v>
          </cell>
          <cell r="BY10" t="str">
            <v>-</v>
          </cell>
          <cell r="BZ10" t="str">
            <v>-</v>
          </cell>
          <cell r="CA10" t="str">
            <v>-</v>
          </cell>
          <cell r="CB10" t="str">
            <v>-</v>
          </cell>
          <cell r="CC10" t="str">
            <v>-</v>
          </cell>
          <cell r="CD10" t="str">
            <v>-</v>
          </cell>
          <cell r="CE10" t="str">
            <v>-</v>
          </cell>
          <cell r="CF10" t="str">
            <v>-</v>
          </cell>
          <cell r="CG10" t="str">
            <v>-</v>
          </cell>
          <cell r="CH10" t="str">
            <v>-</v>
          </cell>
          <cell r="CI10" t="str">
            <v>-</v>
          </cell>
          <cell r="CJ10" t="str">
            <v>-</v>
          </cell>
          <cell r="CK10" t="str">
            <v>-</v>
          </cell>
          <cell r="CL10" t="str">
            <v>-</v>
          </cell>
          <cell r="CM10" t="str">
            <v>-</v>
          </cell>
          <cell r="CN10" t="str">
            <v>-</v>
          </cell>
          <cell r="CO10" t="str">
            <v>-</v>
          </cell>
          <cell r="CP10" t="str">
            <v>-</v>
          </cell>
          <cell r="CQ10" t="str">
            <v>-</v>
          </cell>
          <cell r="CR10" t="str">
            <v>-</v>
          </cell>
          <cell r="CS10" t="str">
            <v>-</v>
          </cell>
          <cell r="CT10" t="str">
            <v>-</v>
          </cell>
          <cell r="CU10" t="str">
            <v>-</v>
          </cell>
          <cell r="CV10" t="str">
            <v>-</v>
          </cell>
          <cell r="CW10" t="str">
            <v>-</v>
          </cell>
          <cell r="CX10" t="str">
            <v>-</v>
          </cell>
          <cell r="CY10" t="str">
            <v>-</v>
          </cell>
          <cell r="CZ10" t="str">
            <v>-</v>
          </cell>
          <cell r="DB10" t="str">
            <v>-</v>
          </cell>
          <cell r="DC10" t="str">
            <v>-</v>
          </cell>
          <cell r="DD10" t="str">
            <v>-</v>
          </cell>
          <cell r="DE10" t="str">
            <v>-</v>
          </cell>
          <cell r="DF10" t="str">
            <v>-</v>
          </cell>
          <cell r="DG10" t="str">
            <v>-</v>
          </cell>
          <cell r="DH10" t="str">
            <v>-</v>
          </cell>
          <cell r="DI10" t="str">
            <v>-</v>
          </cell>
          <cell r="DJ10" t="str">
            <v>-</v>
          </cell>
          <cell r="DK10" t="str">
            <v>-</v>
          </cell>
          <cell r="DL10" t="str">
            <v>-</v>
          </cell>
          <cell r="DM10" t="str">
            <v>-</v>
          </cell>
          <cell r="DN10" t="str">
            <v>-</v>
          </cell>
          <cell r="DO10" t="str">
            <v>-</v>
          </cell>
          <cell r="DP10" t="str">
            <v>-</v>
          </cell>
          <cell r="DQ10" t="str">
            <v>-</v>
          </cell>
          <cell r="DR10" t="str">
            <v>-</v>
          </cell>
          <cell r="DS10" t="str">
            <v>-</v>
          </cell>
          <cell r="DT10" t="str">
            <v>-</v>
          </cell>
          <cell r="DU10" t="str">
            <v>-</v>
          </cell>
          <cell r="DV10" t="str">
            <v>-</v>
          </cell>
          <cell r="DW10" t="str">
            <v>-</v>
          </cell>
          <cell r="DX10" t="str">
            <v>-</v>
          </cell>
          <cell r="DY10" t="str">
            <v>-</v>
          </cell>
          <cell r="DZ10" t="str">
            <v>-</v>
          </cell>
          <cell r="EA10" t="str">
            <v>-</v>
          </cell>
          <cell r="EB10" t="str">
            <v>-</v>
          </cell>
          <cell r="EC10" t="str">
            <v>-</v>
          </cell>
          <cell r="ED10" t="str">
            <v>-</v>
          </cell>
          <cell r="EE10" t="str">
            <v>-</v>
          </cell>
          <cell r="EF10" t="str">
            <v>-</v>
          </cell>
          <cell r="EG10" t="str">
            <v>-</v>
          </cell>
          <cell r="EH10" t="str">
            <v>-</v>
          </cell>
          <cell r="EJ10" t="str">
            <v>-</v>
          </cell>
          <cell r="EK10" t="str">
            <v>-</v>
          </cell>
          <cell r="EL10" t="str">
            <v>-</v>
          </cell>
          <cell r="EM10" t="str">
            <v>-</v>
          </cell>
          <cell r="EN10" t="str">
            <v>-</v>
          </cell>
          <cell r="EO10" t="str">
            <v>-</v>
          </cell>
          <cell r="EP10" t="str">
            <v>-</v>
          </cell>
          <cell r="EQ10" t="str">
            <v>-</v>
          </cell>
          <cell r="ER10" t="str">
            <v>-</v>
          </cell>
          <cell r="ES10" t="str">
            <v>-</v>
          </cell>
          <cell r="ET10" t="str">
            <v>-</v>
          </cell>
          <cell r="EU10" t="str">
            <v>-</v>
          </cell>
          <cell r="EV10" t="str">
            <v>-</v>
          </cell>
          <cell r="EW10" t="str">
            <v>-</v>
          </cell>
          <cell r="EX10" t="str">
            <v>-</v>
          </cell>
          <cell r="EY10" t="str">
            <v>-</v>
          </cell>
          <cell r="EZ10" t="str">
            <v>-</v>
          </cell>
          <cell r="FA10" t="str">
            <v>-</v>
          </cell>
          <cell r="FB10" t="str">
            <v>-</v>
          </cell>
          <cell r="FC10" t="str">
            <v>-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  <cell r="IE10" t="str">
            <v>-</v>
          </cell>
          <cell r="IF10" t="str">
            <v>-</v>
          </cell>
          <cell r="IH10" t="str">
            <v>-</v>
          </cell>
          <cell r="II10" t="str">
            <v>-</v>
          </cell>
          <cell r="IJ10" t="str">
            <v>-</v>
          </cell>
          <cell r="IK10" t="str">
            <v>-</v>
          </cell>
          <cell r="IL10" t="str">
            <v>-</v>
          </cell>
          <cell r="IM10" t="str">
            <v>-</v>
          </cell>
          <cell r="IN10" t="str">
            <v>-</v>
          </cell>
          <cell r="IO10" t="str">
            <v>-</v>
          </cell>
          <cell r="IP10" t="str">
            <v>-</v>
          </cell>
          <cell r="IQ10" t="str">
            <v>-</v>
          </cell>
          <cell r="IR10" t="str">
            <v>-</v>
          </cell>
          <cell r="IS10" t="str">
            <v>-</v>
          </cell>
          <cell r="IT10" t="str">
            <v>-</v>
          </cell>
          <cell r="IU10" t="str">
            <v>-</v>
          </cell>
          <cell r="IV10" t="str">
            <v>-</v>
          </cell>
          <cell r="IW10" t="str">
            <v>-</v>
          </cell>
          <cell r="IX10" t="str">
            <v>-</v>
          </cell>
          <cell r="IY10" t="str">
            <v>-</v>
          </cell>
          <cell r="IZ10" t="str">
            <v>-</v>
          </cell>
          <cell r="JA10" t="str">
            <v>-</v>
          </cell>
          <cell r="JB10" t="str">
            <v>-</v>
          </cell>
          <cell r="JC10" t="str">
            <v>-</v>
          </cell>
          <cell r="JD10" t="str">
            <v>-</v>
          </cell>
          <cell r="JE10" t="str">
            <v>-</v>
          </cell>
          <cell r="JF10" t="str">
            <v>-</v>
          </cell>
          <cell r="JG10" t="str">
            <v>-</v>
          </cell>
          <cell r="JH10" t="str">
            <v>-</v>
          </cell>
          <cell r="JI10" t="str">
            <v>-</v>
          </cell>
          <cell r="JJ10" t="str">
            <v>-</v>
          </cell>
          <cell r="JK10" t="str">
            <v>-</v>
          </cell>
          <cell r="JL10" t="str">
            <v>-</v>
          </cell>
          <cell r="JM10" t="str">
            <v>-</v>
          </cell>
          <cell r="JN10" t="str">
            <v>-</v>
          </cell>
          <cell r="JP10" t="str">
            <v>-</v>
          </cell>
          <cell r="JQ10" t="str">
            <v>-</v>
          </cell>
          <cell r="JR10" t="str">
            <v>-</v>
          </cell>
          <cell r="JS10" t="str">
            <v>-</v>
          </cell>
          <cell r="JT10" t="str">
            <v>-</v>
          </cell>
          <cell r="JU10" t="str">
            <v>-</v>
          </cell>
          <cell r="JV10" t="str">
            <v>-</v>
          </cell>
          <cell r="JW10" t="str">
            <v>-</v>
          </cell>
          <cell r="JX10" t="str">
            <v>-</v>
          </cell>
          <cell r="JY10" t="str">
            <v>-</v>
          </cell>
          <cell r="JZ10" t="str">
            <v>-</v>
          </cell>
          <cell r="KA10" t="str">
            <v>-</v>
          </cell>
          <cell r="KB10" t="str">
            <v>-</v>
          </cell>
          <cell r="KC10" t="str">
            <v>-</v>
          </cell>
          <cell r="KD10" t="str">
            <v>-</v>
          </cell>
          <cell r="KE10" t="str">
            <v>-</v>
          </cell>
          <cell r="KF10" t="str">
            <v>-</v>
          </cell>
          <cell r="KG10" t="str">
            <v>-</v>
          </cell>
          <cell r="KH10" t="str">
            <v>-</v>
          </cell>
          <cell r="KI10" t="str">
            <v>-</v>
          </cell>
          <cell r="KJ10" t="str">
            <v>-</v>
          </cell>
          <cell r="KK10" t="str">
            <v>-</v>
          </cell>
          <cell r="KL10" t="str">
            <v>-</v>
          </cell>
          <cell r="KM10" t="str">
            <v>-</v>
          </cell>
          <cell r="KN10" t="str">
            <v>-</v>
          </cell>
          <cell r="KO10" t="str">
            <v>-</v>
          </cell>
          <cell r="KP10" t="str">
            <v>-</v>
          </cell>
          <cell r="KQ10" t="str">
            <v>-</v>
          </cell>
          <cell r="KR10" t="str">
            <v>-</v>
          </cell>
          <cell r="KS10" t="str">
            <v>-</v>
          </cell>
          <cell r="KT10" t="str">
            <v>-</v>
          </cell>
          <cell r="KU10" t="str">
            <v>-</v>
          </cell>
          <cell r="KV10" t="str">
            <v>-</v>
          </cell>
          <cell r="KX10" t="str">
            <v>-</v>
          </cell>
          <cell r="KY10" t="str">
            <v>-</v>
          </cell>
          <cell r="KZ10" t="str">
            <v>-</v>
          </cell>
          <cell r="LA10" t="str">
            <v>-</v>
          </cell>
          <cell r="LB10" t="str">
            <v>-</v>
          </cell>
          <cell r="LC10" t="str">
            <v>-</v>
          </cell>
          <cell r="LD10" t="str">
            <v>-</v>
          </cell>
          <cell r="LE10" t="str">
            <v>-</v>
          </cell>
          <cell r="LF10" t="str">
            <v>-</v>
          </cell>
          <cell r="LG10" t="str">
            <v>-</v>
          </cell>
          <cell r="LH10" t="str">
            <v>-</v>
          </cell>
          <cell r="LI10" t="str">
            <v>-</v>
          </cell>
          <cell r="LJ10" t="str">
            <v>-</v>
          </cell>
          <cell r="LK10" t="str">
            <v>-</v>
          </cell>
          <cell r="LL10" t="str">
            <v>-</v>
          </cell>
          <cell r="LM10" t="str">
            <v>-</v>
          </cell>
          <cell r="LN10" t="str">
            <v>-</v>
          </cell>
          <cell r="LO10" t="str">
            <v>-</v>
          </cell>
          <cell r="LP10" t="str">
            <v>-</v>
          </cell>
          <cell r="LQ10" t="str">
            <v>-</v>
          </cell>
          <cell r="LR10" t="str">
            <v>-</v>
          </cell>
          <cell r="LS10" t="str">
            <v>-</v>
          </cell>
          <cell r="LT10" t="str">
            <v>-</v>
          </cell>
          <cell r="LU10" t="str">
            <v>-</v>
          </cell>
          <cell r="LV10" t="str">
            <v>-</v>
          </cell>
          <cell r="LW10" t="str">
            <v>-</v>
          </cell>
          <cell r="LX10" t="str">
            <v>-</v>
          </cell>
          <cell r="LY10" t="str">
            <v>-</v>
          </cell>
          <cell r="LZ10" t="str">
            <v>-</v>
          </cell>
          <cell r="MA10" t="str">
            <v>-</v>
          </cell>
          <cell r="MB10" t="str">
            <v>-</v>
          </cell>
          <cell r="MC10" t="str">
            <v>-</v>
          </cell>
          <cell r="MD10" t="str">
            <v>-</v>
          </cell>
          <cell r="MF10" t="str">
            <v>-</v>
          </cell>
          <cell r="MG10" t="str">
            <v>-</v>
          </cell>
          <cell r="MH10" t="str">
            <v>-</v>
          </cell>
          <cell r="MI10" t="str">
            <v>-</v>
          </cell>
          <cell r="MJ10" t="str">
            <v>-</v>
          </cell>
          <cell r="MK10" t="str">
            <v>-</v>
          </cell>
          <cell r="ML10" t="str">
            <v>-</v>
          </cell>
          <cell r="MM10" t="str">
            <v>-</v>
          </cell>
          <cell r="MN10" t="str">
            <v>-</v>
          </cell>
          <cell r="MO10" t="str">
            <v>-</v>
          </cell>
          <cell r="MP10" t="str">
            <v>-</v>
          </cell>
          <cell r="MQ10" t="str">
            <v>-</v>
          </cell>
          <cell r="MR10" t="str">
            <v>-</v>
          </cell>
          <cell r="MS10" t="str">
            <v>-</v>
          </cell>
          <cell r="MT10" t="str">
            <v>-</v>
          </cell>
          <cell r="MU10" t="str">
            <v>-</v>
          </cell>
          <cell r="MV10" t="str">
            <v>-</v>
          </cell>
          <cell r="MW10" t="str">
            <v>-</v>
          </cell>
          <cell r="MX10" t="str">
            <v>-</v>
          </cell>
          <cell r="MY10" t="str">
            <v>-</v>
          </cell>
          <cell r="MZ10" t="str">
            <v>-</v>
          </cell>
          <cell r="NA10" t="str">
            <v>-</v>
          </cell>
          <cell r="NB10" t="str">
            <v>-</v>
          </cell>
          <cell r="NC10" t="str">
            <v>-</v>
          </cell>
          <cell r="ND10" t="str">
            <v>-</v>
          </cell>
          <cell r="NE10" t="str">
            <v>-</v>
          </cell>
          <cell r="NF10" t="str">
            <v>-</v>
          </cell>
          <cell r="NG10" t="str">
            <v>-</v>
          </cell>
          <cell r="NH10" t="str">
            <v>-</v>
          </cell>
          <cell r="NI10" t="str">
            <v>-</v>
          </cell>
          <cell r="NJ10" t="str">
            <v>-</v>
          </cell>
          <cell r="NK10" t="str">
            <v>-</v>
          </cell>
          <cell r="NL10" t="str">
            <v>-</v>
          </cell>
          <cell r="NN10" t="str">
            <v>-</v>
          </cell>
          <cell r="NO10" t="str">
            <v>-</v>
          </cell>
          <cell r="NP10" t="str">
            <v>-</v>
          </cell>
          <cell r="NQ10" t="str">
            <v>-</v>
          </cell>
          <cell r="NR10" t="str">
            <v>-</v>
          </cell>
          <cell r="NS10" t="str">
            <v>-</v>
          </cell>
          <cell r="NT10" t="str">
            <v>-</v>
          </cell>
          <cell r="NU10" t="str">
            <v>-</v>
          </cell>
          <cell r="NV10" t="str">
            <v>-</v>
          </cell>
          <cell r="NW10" t="str">
            <v>-</v>
          </cell>
          <cell r="NX10" t="str">
            <v>-</v>
          </cell>
          <cell r="NY10" t="str">
            <v>-</v>
          </cell>
          <cell r="NZ10" t="str">
            <v>-</v>
          </cell>
          <cell r="OA10" t="str">
            <v>-</v>
          </cell>
          <cell r="OB10" t="str">
            <v>-</v>
          </cell>
          <cell r="OC10" t="str">
            <v>-</v>
          </cell>
          <cell r="OD10" t="str">
            <v>-</v>
          </cell>
          <cell r="OE10" t="str">
            <v>-</v>
          </cell>
          <cell r="OF10" t="str">
            <v>-</v>
          </cell>
          <cell r="OG10" t="str">
            <v>-</v>
          </cell>
          <cell r="OH10" t="str">
            <v>-</v>
          </cell>
          <cell r="OI10" t="str">
            <v>-</v>
          </cell>
          <cell r="OJ10" t="str">
            <v>-</v>
          </cell>
          <cell r="OK10" t="str">
            <v>-</v>
          </cell>
          <cell r="OL10" t="str">
            <v>-</v>
          </cell>
          <cell r="OM10" t="str">
            <v>-</v>
          </cell>
          <cell r="ON10" t="str">
            <v>-</v>
          </cell>
          <cell r="OO10" t="str">
            <v>-</v>
          </cell>
          <cell r="OP10" t="str">
            <v>-</v>
          </cell>
          <cell r="OQ10" t="str">
            <v>-</v>
          </cell>
          <cell r="OR10" t="str">
            <v>-</v>
          </cell>
          <cell r="OS10" t="str">
            <v>-</v>
          </cell>
          <cell r="OT10" t="str">
            <v>-</v>
          </cell>
          <cell r="OU10">
            <v>31995</v>
          </cell>
          <cell r="OV10" t="str">
            <v>-</v>
          </cell>
          <cell r="OW10" t="str">
            <v>-</v>
          </cell>
          <cell r="OX10" t="str">
            <v>-</v>
          </cell>
          <cell r="OY10" t="str">
            <v>-</v>
          </cell>
          <cell r="OZ10" t="str">
            <v>-</v>
          </cell>
          <cell r="PA10" t="str">
            <v>-</v>
          </cell>
          <cell r="PB10" t="str">
            <v>-</v>
          </cell>
          <cell r="PC10" t="str">
            <v>-</v>
          </cell>
          <cell r="PD10" t="str">
            <v>-</v>
          </cell>
          <cell r="PE10" t="str">
            <v>-</v>
          </cell>
          <cell r="PF10" t="str">
            <v>-</v>
          </cell>
          <cell r="PG10" t="str">
            <v>-</v>
          </cell>
          <cell r="PH10" t="str">
            <v>-</v>
          </cell>
          <cell r="PI10" t="str">
            <v>-</v>
          </cell>
          <cell r="PJ10" t="str">
            <v>-</v>
          </cell>
          <cell r="PK10" t="str">
            <v>-</v>
          </cell>
          <cell r="PL10" t="str">
            <v>-</v>
          </cell>
          <cell r="PM10" t="str">
            <v>-</v>
          </cell>
          <cell r="PN10" t="str">
            <v>-</v>
          </cell>
          <cell r="PO10" t="str">
            <v>-</v>
          </cell>
          <cell r="PP10" t="str">
            <v>-</v>
          </cell>
          <cell r="PQ10" t="str">
            <v>-</v>
          </cell>
          <cell r="PR10" t="str">
            <v>-</v>
          </cell>
          <cell r="PS10" t="str">
            <v>-</v>
          </cell>
          <cell r="PT10" t="str">
            <v>-</v>
          </cell>
          <cell r="PU10" t="str">
            <v>-</v>
          </cell>
          <cell r="PV10" t="str">
            <v>-</v>
          </cell>
          <cell r="PW10" t="str">
            <v>-</v>
          </cell>
          <cell r="PX10" t="str">
            <v>-</v>
          </cell>
          <cell r="PY10" t="str">
            <v>-</v>
          </cell>
          <cell r="PZ10" t="str">
            <v>-</v>
          </cell>
          <cell r="QA10" t="str">
            <v>-</v>
          </cell>
          <cell r="QB10" t="str">
            <v>-</v>
          </cell>
        </row>
        <row r="11">
          <cell r="A11">
            <v>7</v>
          </cell>
          <cell r="B11" t="str">
            <v>LABORATORIO DE EMERGENCIA</v>
          </cell>
          <cell r="C11">
            <v>17198</v>
          </cell>
          <cell r="D11">
            <v>0.1779373422174399</v>
          </cell>
          <cell r="E11" t="str">
            <v>-</v>
          </cell>
          <cell r="F11" t="str">
            <v>-</v>
          </cell>
          <cell r="G11">
            <v>17198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S11">
            <v>0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  <cell r="AH11" t="str">
            <v>-</v>
          </cell>
          <cell r="AI11" t="str">
            <v>-</v>
          </cell>
          <cell r="AJ11" t="str">
            <v>-</v>
          </cell>
          <cell r="AK11">
            <v>17218</v>
          </cell>
          <cell r="AL11">
            <v>0.16863528628234511</v>
          </cell>
          <cell r="AM11" t="str">
            <v>-</v>
          </cell>
          <cell r="AN11" t="str">
            <v>-</v>
          </cell>
          <cell r="AO11">
            <v>17218</v>
          </cell>
          <cell r="AP11" t="str">
            <v>-</v>
          </cell>
          <cell r="AQ11" t="str">
            <v>-</v>
          </cell>
          <cell r="AR11" t="str">
            <v>-</v>
          </cell>
          <cell r="AS11" t="str">
            <v>-</v>
          </cell>
          <cell r="AT11" t="str">
            <v>-</v>
          </cell>
          <cell r="AU11" t="str">
            <v>-</v>
          </cell>
          <cell r="AV11" t="str">
            <v>-</v>
          </cell>
          <cell r="AW11" t="str">
            <v>-</v>
          </cell>
          <cell r="AX11" t="str">
            <v>-</v>
          </cell>
          <cell r="AY11" t="str">
            <v>-</v>
          </cell>
          <cell r="BA11">
            <v>0</v>
          </cell>
          <cell r="BB11" t="str">
            <v>-</v>
          </cell>
          <cell r="BC11" t="str">
            <v>-</v>
          </cell>
          <cell r="BD11" t="str">
            <v>-</v>
          </cell>
          <cell r="BE11" t="str">
            <v>-</v>
          </cell>
          <cell r="BF11" t="str">
            <v>-</v>
          </cell>
          <cell r="BG11" t="str">
            <v>-</v>
          </cell>
          <cell r="BH11" t="str">
            <v>-</v>
          </cell>
          <cell r="BI11" t="str">
            <v>-</v>
          </cell>
          <cell r="BJ11" t="str">
            <v>-</v>
          </cell>
          <cell r="BK11" t="str">
            <v>-</v>
          </cell>
          <cell r="BL11" t="str">
            <v>-</v>
          </cell>
          <cell r="BM11" t="str">
            <v>-</v>
          </cell>
          <cell r="BN11" t="str">
            <v>-</v>
          </cell>
          <cell r="BO11" t="str">
            <v>-</v>
          </cell>
          <cell r="BP11" t="str">
            <v>-</v>
          </cell>
          <cell r="BQ11" t="str">
            <v>-</v>
          </cell>
          <cell r="BR11" t="str">
            <v>-</v>
          </cell>
          <cell r="BS11">
            <v>19003</v>
          </cell>
          <cell r="BT11">
            <v>0.19958618661513255</v>
          </cell>
          <cell r="BU11" t="str">
            <v>-</v>
          </cell>
          <cell r="BV11" t="str">
            <v>-</v>
          </cell>
          <cell r="BW11">
            <v>19003</v>
          </cell>
          <cell r="BX11" t="str">
            <v>-</v>
          </cell>
          <cell r="BY11" t="str">
            <v>-</v>
          </cell>
          <cell r="BZ11" t="str">
            <v>-</v>
          </cell>
          <cell r="CA11" t="str">
            <v>-</v>
          </cell>
          <cell r="CB11" t="str">
            <v>-</v>
          </cell>
          <cell r="CC11" t="str">
            <v>-</v>
          </cell>
          <cell r="CD11" t="str">
            <v>-</v>
          </cell>
          <cell r="CE11" t="str">
            <v>-</v>
          </cell>
          <cell r="CF11" t="str">
            <v>-</v>
          </cell>
          <cell r="CG11" t="str">
            <v>-</v>
          </cell>
          <cell r="CI11">
            <v>0</v>
          </cell>
          <cell r="CJ11" t="str">
            <v>-</v>
          </cell>
          <cell r="CK11" t="str">
            <v>-</v>
          </cell>
          <cell r="CL11" t="str">
            <v>-</v>
          </cell>
          <cell r="CM11" t="str">
            <v>-</v>
          </cell>
          <cell r="CN11" t="str">
            <v>-</v>
          </cell>
          <cell r="CO11" t="str">
            <v>-</v>
          </cell>
          <cell r="CP11" t="str">
            <v>-</v>
          </cell>
          <cell r="CQ11" t="str">
            <v>-</v>
          </cell>
          <cell r="CR11" t="str">
            <v>-</v>
          </cell>
          <cell r="CS11" t="str">
            <v>-</v>
          </cell>
          <cell r="CT11" t="str">
            <v>-</v>
          </cell>
          <cell r="CU11" t="str">
            <v>-</v>
          </cell>
          <cell r="CV11" t="str">
            <v>-</v>
          </cell>
          <cell r="CW11" t="str">
            <v>-</v>
          </cell>
          <cell r="CX11" t="str">
            <v>-</v>
          </cell>
          <cell r="CY11" t="str">
            <v>-</v>
          </cell>
          <cell r="CZ11" t="str">
            <v>-</v>
          </cell>
          <cell r="DB11" t="e">
            <v>#DIV/0!</v>
          </cell>
          <cell r="DC11" t="str">
            <v>-</v>
          </cell>
          <cell r="DD11" t="str">
            <v>-</v>
          </cell>
          <cell r="DF11" t="str">
            <v>-</v>
          </cell>
          <cell r="DG11" t="str">
            <v>-</v>
          </cell>
          <cell r="DH11" t="str">
            <v>-</v>
          </cell>
          <cell r="DI11" t="str">
            <v>-</v>
          </cell>
          <cell r="DJ11" t="str">
            <v>-</v>
          </cell>
          <cell r="DK11" t="str">
            <v>-</v>
          </cell>
          <cell r="DL11" t="str">
            <v>-</v>
          </cell>
          <cell r="DM11" t="str">
            <v>-</v>
          </cell>
          <cell r="DN11" t="str">
            <v>-</v>
          </cell>
          <cell r="DO11" t="str">
            <v>-</v>
          </cell>
          <cell r="DQ11" t="e">
            <v>#DIV/0!</v>
          </cell>
          <cell r="DR11" t="str">
            <v>-</v>
          </cell>
          <cell r="DS11" t="str">
            <v>-</v>
          </cell>
          <cell r="DT11" t="str">
            <v>-</v>
          </cell>
          <cell r="DU11" t="str">
            <v>-</v>
          </cell>
          <cell r="DV11" t="str">
            <v>-</v>
          </cell>
          <cell r="DW11" t="str">
            <v>-</v>
          </cell>
          <cell r="DX11" t="str">
            <v>-</v>
          </cell>
          <cell r="DY11" t="str">
            <v>-</v>
          </cell>
          <cell r="DZ11" t="str">
            <v>-</v>
          </cell>
          <cell r="EA11" t="str">
            <v>-</v>
          </cell>
          <cell r="EB11" t="str">
            <v>-</v>
          </cell>
          <cell r="EC11" t="str">
            <v>-</v>
          </cell>
          <cell r="ED11" t="str">
            <v>-</v>
          </cell>
          <cell r="EE11" t="str">
            <v>-</v>
          </cell>
          <cell r="EF11" t="str">
            <v>-</v>
          </cell>
          <cell r="EG11" t="str">
            <v>-</v>
          </cell>
          <cell r="EH11" t="str">
            <v>-</v>
          </cell>
          <cell r="EJ11" t="e">
            <v>#DIV/0!</v>
          </cell>
          <cell r="EK11" t="str">
            <v>-</v>
          </cell>
          <cell r="EL11" t="str">
            <v>-</v>
          </cell>
          <cell r="EN11" t="str">
            <v>-</v>
          </cell>
          <cell r="EO11" t="str">
            <v>-</v>
          </cell>
          <cell r="EP11" t="str">
            <v>-</v>
          </cell>
          <cell r="EQ11" t="str">
            <v>-</v>
          </cell>
          <cell r="ER11" t="str">
            <v>-</v>
          </cell>
          <cell r="ES11" t="str">
            <v>-</v>
          </cell>
          <cell r="ET11" t="str">
            <v>-</v>
          </cell>
          <cell r="EU11" t="str">
            <v>-</v>
          </cell>
          <cell r="EV11" t="str">
            <v>-</v>
          </cell>
          <cell r="EW11" t="str">
            <v>-</v>
          </cell>
          <cell r="EY11" t="e">
            <v>#DIV/0!</v>
          </cell>
          <cell r="EZ11" t="str">
            <v>-</v>
          </cell>
          <cell r="FA11" t="str">
            <v>-</v>
          </cell>
          <cell r="FB11" t="str">
            <v>-</v>
          </cell>
          <cell r="FC11" t="str">
            <v>-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R11" t="e">
            <v>#DIV/0!</v>
          </cell>
          <cell r="FS11" t="str">
            <v>-</v>
          </cell>
          <cell r="FT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G11" t="e">
            <v>#DIV/0!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Z11" t="e">
            <v>#DIV/0!</v>
          </cell>
          <cell r="HA11" t="str">
            <v>-</v>
          </cell>
          <cell r="HB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O11" t="e">
            <v>#DIV/0!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  <cell r="IE11" t="str">
            <v>-</v>
          </cell>
          <cell r="IF11" t="str">
            <v>-</v>
          </cell>
          <cell r="IH11" t="e">
            <v>#DIV/0!</v>
          </cell>
          <cell r="II11" t="str">
            <v>-</v>
          </cell>
          <cell r="IJ11" t="str">
            <v>-</v>
          </cell>
          <cell r="IL11" t="str">
            <v>-</v>
          </cell>
          <cell r="IM11" t="str">
            <v>-</v>
          </cell>
          <cell r="IN11" t="str">
            <v>-</v>
          </cell>
          <cell r="IO11" t="str">
            <v>-</v>
          </cell>
          <cell r="IP11" t="str">
            <v>-</v>
          </cell>
          <cell r="IQ11" t="str">
            <v>-</v>
          </cell>
          <cell r="IR11" t="str">
            <v>-</v>
          </cell>
          <cell r="IS11" t="str">
            <v>-</v>
          </cell>
          <cell r="IT11" t="str">
            <v>-</v>
          </cell>
          <cell r="IU11" t="str">
            <v>-</v>
          </cell>
          <cell r="IW11" t="e">
            <v>#DIV/0!</v>
          </cell>
          <cell r="IX11" t="str">
            <v>-</v>
          </cell>
          <cell r="IY11" t="str">
            <v>-</v>
          </cell>
          <cell r="IZ11" t="str">
            <v>-</v>
          </cell>
          <cell r="JA11" t="str">
            <v>-</v>
          </cell>
          <cell r="JB11" t="str">
            <v>-</v>
          </cell>
          <cell r="JC11" t="str">
            <v>-</v>
          </cell>
          <cell r="JD11" t="str">
            <v>-</v>
          </cell>
          <cell r="JE11" t="str">
            <v>-</v>
          </cell>
          <cell r="JF11" t="str">
            <v>-</v>
          </cell>
          <cell r="JG11" t="str">
            <v>-</v>
          </cell>
          <cell r="JH11" t="str">
            <v>-</v>
          </cell>
          <cell r="JI11" t="str">
            <v>-</v>
          </cell>
          <cell r="JJ11" t="str">
            <v>-</v>
          </cell>
          <cell r="JK11" t="str">
            <v>-</v>
          </cell>
          <cell r="JL11" t="str">
            <v>-</v>
          </cell>
          <cell r="JM11" t="str">
            <v>-</v>
          </cell>
          <cell r="JN11" t="str">
            <v>-</v>
          </cell>
          <cell r="JP11" t="e">
            <v>#DIV/0!</v>
          </cell>
          <cell r="JQ11" t="str">
            <v>-</v>
          </cell>
          <cell r="JR11" t="str">
            <v>-</v>
          </cell>
          <cell r="JT11" t="str">
            <v>-</v>
          </cell>
          <cell r="JU11" t="str">
            <v>-</v>
          </cell>
          <cell r="JV11" t="str">
            <v>-</v>
          </cell>
          <cell r="JW11" t="str">
            <v>-</v>
          </cell>
          <cell r="JX11" t="str">
            <v>-</v>
          </cell>
          <cell r="JY11" t="str">
            <v>-</v>
          </cell>
          <cell r="JZ11" t="str">
            <v>-</v>
          </cell>
          <cell r="KA11" t="str">
            <v>-</v>
          </cell>
          <cell r="KB11" t="str">
            <v>-</v>
          </cell>
          <cell r="KC11" t="str">
            <v>-</v>
          </cell>
          <cell r="KE11" t="e">
            <v>#DIV/0!</v>
          </cell>
          <cell r="KF11" t="str">
            <v>-</v>
          </cell>
          <cell r="KG11" t="str">
            <v>-</v>
          </cell>
          <cell r="KH11" t="str">
            <v>-</v>
          </cell>
          <cell r="KI11" t="str">
            <v>-</v>
          </cell>
          <cell r="KJ11" t="str">
            <v>-</v>
          </cell>
          <cell r="KK11" t="str">
            <v>-</v>
          </cell>
          <cell r="KL11" t="str">
            <v>-</v>
          </cell>
          <cell r="KM11" t="str">
            <v>-</v>
          </cell>
          <cell r="KN11" t="str">
            <v>-</v>
          </cell>
          <cell r="KO11" t="str">
            <v>-</v>
          </cell>
          <cell r="KP11" t="str">
            <v>-</v>
          </cell>
          <cell r="KQ11" t="str">
            <v>-</v>
          </cell>
          <cell r="KR11" t="str">
            <v>-</v>
          </cell>
          <cell r="KS11" t="str">
            <v>-</v>
          </cell>
          <cell r="KT11" t="str">
            <v>-</v>
          </cell>
          <cell r="KU11" t="str">
            <v>-</v>
          </cell>
          <cell r="KV11" t="str">
            <v>-</v>
          </cell>
          <cell r="KX11" t="e">
            <v>#DIV/0!</v>
          </cell>
          <cell r="KY11" t="str">
            <v>-</v>
          </cell>
          <cell r="KZ11" t="str">
            <v>-</v>
          </cell>
          <cell r="LB11" t="str">
            <v>-</v>
          </cell>
          <cell r="LC11" t="str">
            <v>-</v>
          </cell>
          <cell r="LD11" t="str">
            <v>-</v>
          </cell>
          <cell r="LE11" t="str">
            <v>-</v>
          </cell>
          <cell r="LF11" t="str">
            <v>-</v>
          </cell>
          <cell r="LG11" t="str">
            <v>-</v>
          </cell>
          <cell r="LH11" t="str">
            <v>-</v>
          </cell>
          <cell r="LI11" t="str">
            <v>-</v>
          </cell>
          <cell r="LJ11" t="str">
            <v>-</v>
          </cell>
          <cell r="LK11" t="str">
            <v>-</v>
          </cell>
          <cell r="LM11" t="e">
            <v>#DIV/0!</v>
          </cell>
          <cell r="LN11" t="str">
            <v>-</v>
          </cell>
          <cell r="LO11" t="str">
            <v>-</v>
          </cell>
          <cell r="LP11" t="str">
            <v>-</v>
          </cell>
          <cell r="LQ11" t="str">
            <v>-</v>
          </cell>
          <cell r="LR11" t="str">
            <v>-</v>
          </cell>
          <cell r="LS11" t="str">
            <v>-</v>
          </cell>
          <cell r="LT11" t="str">
            <v>-</v>
          </cell>
          <cell r="LU11" t="str">
            <v>-</v>
          </cell>
          <cell r="LV11" t="str">
            <v>-</v>
          </cell>
          <cell r="LW11" t="str">
            <v>-</v>
          </cell>
          <cell r="LX11" t="str">
            <v>-</v>
          </cell>
          <cell r="LY11" t="str">
            <v>-</v>
          </cell>
          <cell r="LZ11" t="str">
            <v>-</v>
          </cell>
          <cell r="MA11" t="str">
            <v>-</v>
          </cell>
          <cell r="MB11" t="str">
            <v>-</v>
          </cell>
          <cell r="MC11" t="str">
            <v>-</v>
          </cell>
          <cell r="MD11" t="str">
            <v>-</v>
          </cell>
          <cell r="MF11" t="e">
            <v>#DIV/0!</v>
          </cell>
          <cell r="MG11" t="str">
            <v>-</v>
          </cell>
          <cell r="MH11" t="str">
            <v>-</v>
          </cell>
          <cell r="MJ11" t="str">
            <v>-</v>
          </cell>
          <cell r="MK11" t="str">
            <v>-</v>
          </cell>
          <cell r="ML11" t="str">
            <v>-</v>
          </cell>
          <cell r="MM11" t="str">
            <v>-</v>
          </cell>
          <cell r="MN11" t="str">
            <v>-</v>
          </cell>
          <cell r="MO11" t="str">
            <v>-</v>
          </cell>
          <cell r="MP11" t="str">
            <v>-</v>
          </cell>
          <cell r="MQ11" t="str">
            <v>-</v>
          </cell>
          <cell r="MR11" t="str">
            <v>-</v>
          </cell>
          <cell r="MS11" t="str">
            <v>-</v>
          </cell>
          <cell r="MU11" t="e">
            <v>#DIV/0!</v>
          </cell>
          <cell r="MV11" t="str">
            <v>-</v>
          </cell>
          <cell r="MW11" t="str">
            <v>-</v>
          </cell>
          <cell r="MX11" t="str">
            <v>-</v>
          </cell>
          <cell r="MY11" t="str">
            <v>-</v>
          </cell>
          <cell r="MZ11" t="str">
            <v>-</v>
          </cell>
          <cell r="NA11" t="str">
            <v>-</v>
          </cell>
          <cell r="NB11" t="str">
            <v>-</v>
          </cell>
          <cell r="NC11" t="str">
            <v>-</v>
          </cell>
          <cell r="ND11" t="str">
            <v>-</v>
          </cell>
          <cell r="NE11" t="str">
            <v>-</v>
          </cell>
          <cell r="NF11" t="str">
            <v>-</v>
          </cell>
          <cell r="NG11" t="str">
            <v>-</v>
          </cell>
          <cell r="NH11" t="str">
            <v>-</v>
          </cell>
          <cell r="NI11" t="str">
            <v>-</v>
          </cell>
          <cell r="NJ11" t="str">
            <v>-</v>
          </cell>
          <cell r="NK11" t="str">
            <v>-</v>
          </cell>
          <cell r="NL11" t="str">
            <v>-</v>
          </cell>
          <cell r="NN11" t="e">
            <v>#DIV/0!</v>
          </cell>
          <cell r="NO11" t="str">
            <v>-</v>
          </cell>
          <cell r="NP11" t="str">
            <v>-</v>
          </cell>
          <cell r="NR11" t="str">
            <v>-</v>
          </cell>
          <cell r="NS11" t="str">
            <v>-</v>
          </cell>
          <cell r="NT11" t="str">
            <v>-</v>
          </cell>
          <cell r="NU11" t="str">
            <v>-</v>
          </cell>
          <cell r="NV11" t="str">
            <v>-</v>
          </cell>
          <cell r="NW11" t="str">
            <v>-</v>
          </cell>
          <cell r="NX11" t="str">
            <v>-</v>
          </cell>
          <cell r="NY11" t="str">
            <v>-</v>
          </cell>
          <cell r="NZ11" t="str">
            <v>-</v>
          </cell>
          <cell r="OA11" t="str">
            <v>-</v>
          </cell>
          <cell r="OC11" t="e">
            <v>#DIV/0!</v>
          </cell>
          <cell r="OD11" t="str">
            <v>-</v>
          </cell>
          <cell r="OE11" t="str">
            <v>-</v>
          </cell>
          <cell r="OF11" t="str">
            <v>-</v>
          </cell>
          <cell r="OG11" t="str">
            <v>-</v>
          </cell>
          <cell r="OH11" t="str">
            <v>-</v>
          </cell>
          <cell r="OI11" t="str">
            <v>-</v>
          </cell>
          <cell r="OJ11" t="str">
            <v>-</v>
          </cell>
          <cell r="OK11" t="str">
            <v>-</v>
          </cell>
          <cell r="OL11" t="str">
            <v>-</v>
          </cell>
          <cell r="OM11" t="str">
            <v>-</v>
          </cell>
          <cell r="ON11" t="str">
            <v>-</v>
          </cell>
          <cell r="OO11" t="str">
            <v>-</v>
          </cell>
          <cell r="OP11" t="str">
            <v>-</v>
          </cell>
          <cell r="OQ11" t="str">
            <v>-</v>
          </cell>
          <cell r="OR11" t="str">
            <v>-</v>
          </cell>
          <cell r="OS11" t="str">
            <v>-</v>
          </cell>
          <cell r="OT11" t="str">
            <v>-</v>
          </cell>
          <cell r="OU11">
            <v>53419</v>
          </cell>
          <cell r="OV11">
            <v>0.18171829395236183</v>
          </cell>
          <cell r="OW11" t="str">
            <v>-</v>
          </cell>
          <cell r="OX11" t="str">
            <v>-</v>
          </cell>
          <cell r="OY11">
            <v>53419</v>
          </cell>
          <cell r="OZ11" t="str">
            <v>-</v>
          </cell>
          <cell r="PA11" t="str">
            <v>-</v>
          </cell>
          <cell r="PB11" t="str">
            <v>-</v>
          </cell>
          <cell r="PC11" t="str">
            <v>-</v>
          </cell>
          <cell r="PD11" t="str">
            <v>-</v>
          </cell>
          <cell r="PE11" t="str">
            <v>-</v>
          </cell>
          <cell r="PF11" t="str">
            <v>-</v>
          </cell>
          <cell r="PG11" t="str">
            <v>-</v>
          </cell>
          <cell r="PH11" t="str">
            <v>-</v>
          </cell>
          <cell r="PI11" t="str">
            <v>-</v>
          </cell>
          <cell r="PJ11">
            <v>0</v>
          </cell>
          <cell r="PK11">
            <v>0</v>
          </cell>
          <cell r="PL11" t="str">
            <v>-</v>
          </cell>
          <cell r="PM11" t="str">
            <v>-</v>
          </cell>
          <cell r="PN11" t="str">
            <v>-</v>
          </cell>
          <cell r="PO11" t="str">
            <v>-</v>
          </cell>
          <cell r="PP11" t="str">
            <v>-</v>
          </cell>
          <cell r="PQ11" t="str">
            <v>-</v>
          </cell>
          <cell r="PR11" t="str">
            <v>-</v>
          </cell>
          <cell r="PS11" t="str">
            <v>-</v>
          </cell>
          <cell r="PT11" t="str">
            <v>-</v>
          </cell>
          <cell r="PU11" t="str">
            <v>-</v>
          </cell>
          <cell r="PV11" t="str">
            <v>-</v>
          </cell>
          <cell r="PW11" t="str">
            <v>-</v>
          </cell>
          <cell r="PX11" t="str">
            <v>-</v>
          </cell>
          <cell r="PY11" t="str">
            <v>-</v>
          </cell>
          <cell r="PZ11" t="str">
            <v>-</v>
          </cell>
          <cell r="QA11" t="str">
            <v>-</v>
          </cell>
          <cell r="QB11" t="str">
            <v>-</v>
          </cell>
        </row>
        <row r="12">
          <cell r="A12">
            <v>8</v>
          </cell>
          <cell r="B12" t="str">
            <v>TOTAL DPTO</v>
          </cell>
          <cell r="C12">
            <v>96652</v>
          </cell>
          <cell r="D12">
            <v>1</v>
          </cell>
          <cell r="E12">
            <v>59984</v>
          </cell>
          <cell r="F12">
            <v>19470</v>
          </cell>
          <cell r="G12">
            <v>17198</v>
          </cell>
          <cell r="H12">
            <v>0.62061830070769353</v>
          </cell>
          <cell r="I12">
            <v>0.20144435707486652</v>
          </cell>
          <cell r="J12">
            <v>0.1779373422174399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>
            <v>21572</v>
          </cell>
          <cell r="S12">
            <v>0.22319248437693995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  <cell r="AH12" t="str">
            <v>-</v>
          </cell>
          <cell r="AI12" t="str">
            <v>-</v>
          </cell>
          <cell r="AJ12" t="str">
            <v>-</v>
          </cell>
          <cell r="AK12">
            <v>102102</v>
          </cell>
          <cell r="AL12">
            <v>1</v>
          </cell>
          <cell r="AM12">
            <v>63374</v>
          </cell>
          <cell r="AN12">
            <v>21510</v>
          </cell>
          <cell r="AO12">
            <v>17218</v>
          </cell>
          <cell r="AP12">
            <v>0.62069303245773833</v>
          </cell>
          <cell r="AQ12">
            <v>0.21067168125991656</v>
          </cell>
          <cell r="AR12">
            <v>0.16863528628234511</v>
          </cell>
          <cell r="AS12" t="str">
            <v>-</v>
          </cell>
          <cell r="AT12" t="str">
            <v>-</v>
          </cell>
          <cell r="AU12" t="str">
            <v>-</v>
          </cell>
          <cell r="AV12" t="str">
            <v>-</v>
          </cell>
          <cell r="AW12" t="str">
            <v>-</v>
          </cell>
          <cell r="AX12" t="str">
            <v>-</v>
          </cell>
          <cell r="AY12" t="str">
            <v>-</v>
          </cell>
          <cell r="AZ12">
            <v>23832</v>
          </cell>
          <cell r="BA12">
            <v>0.23341364517835106</v>
          </cell>
          <cell r="BB12" t="str">
            <v>-</v>
          </cell>
          <cell r="BC12" t="str">
            <v>-</v>
          </cell>
          <cell r="BD12" t="str">
            <v>-</v>
          </cell>
          <cell r="BE12" t="str">
            <v>-</v>
          </cell>
          <cell r="BF12" t="str">
            <v>-</v>
          </cell>
          <cell r="BG12" t="str">
            <v>-</v>
          </cell>
          <cell r="BH12" t="str">
            <v>-</v>
          </cell>
          <cell r="BI12" t="str">
            <v>-</v>
          </cell>
          <cell r="BJ12" t="str">
            <v>-</v>
          </cell>
          <cell r="BK12" t="str">
            <v>-</v>
          </cell>
          <cell r="BL12" t="str">
            <v>-</v>
          </cell>
          <cell r="BM12" t="str">
            <v>-</v>
          </cell>
          <cell r="BN12" t="str">
            <v>-</v>
          </cell>
          <cell r="BO12" t="str">
            <v>-</v>
          </cell>
          <cell r="BP12" t="str">
            <v>-</v>
          </cell>
          <cell r="BQ12" t="str">
            <v>-</v>
          </cell>
          <cell r="BR12" t="str">
            <v>-</v>
          </cell>
          <cell r="BS12">
            <v>95212</v>
          </cell>
          <cell r="BT12">
            <v>1</v>
          </cell>
          <cell r="BU12">
            <v>54897</v>
          </cell>
          <cell r="BV12">
            <v>21312</v>
          </cell>
          <cell r="BW12">
            <v>19003</v>
          </cell>
          <cell r="BX12">
            <v>0.57657648195605593</v>
          </cell>
          <cell r="BY12">
            <v>0.22383733142881149</v>
          </cell>
          <cell r="BZ12">
            <v>0.19958618661513255</v>
          </cell>
          <cell r="CA12" t="str">
            <v>-</v>
          </cell>
          <cell r="CB12" t="str">
            <v>-</v>
          </cell>
          <cell r="CC12" t="str">
            <v>-</v>
          </cell>
          <cell r="CD12" t="str">
            <v>-</v>
          </cell>
          <cell r="CE12" t="str">
            <v>-</v>
          </cell>
          <cell r="CF12" t="str">
            <v>-</v>
          </cell>
          <cell r="CG12" t="str">
            <v>-</v>
          </cell>
          <cell r="CH12">
            <v>23151</v>
          </cell>
          <cell r="CI12">
            <v>0.24315212368188885</v>
          </cell>
          <cell r="CJ12" t="str">
            <v>-</v>
          </cell>
          <cell r="CK12" t="str">
            <v>-</v>
          </cell>
          <cell r="CL12" t="str">
            <v>-</v>
          </cell>
          <cell r="CM12" t="str">
            <v>-</v>
          </cell>
          <cell r="CN12" t="str">
            <v>-</v>
          </cell>
          <cell r="CO12" t="str">
            <v>-</v>
          </cell>
          <cell r="CP12" t="str">
            <v>-</v>
          </cell>
          <cell r="CQ12" t="str">
            <v>-</v>
          </cell>
          <cell r="CR12" t="str">
            <v>-</v>
          </cell>
          <cell r="CS12" t="str">
            <v>-</v>
          </cell>
          <cell r="CT12" t="str">
            <v>-</v>
          </cell>
          <cell r="CU12" t="str">
            <v>-</v>
          </cell>
          <cell r="CV12" t="str">
            <v>-</v>
          </cell>
          <cell r="CW12" t="str">
            <v>-</v>
          </cell>
          <cell r="CX12" t="str">
            <v>-</v>
          </cell>
          <cell r="CY12" t="str">
            <v>-</v>
          </cell>
          <cell r="CZ12" t="str">
            <v>-</v>
          </cell>
          <cell r="DA12">
            <v>0</v>
          </cell>
          <cell r="DB12" t="e">
            <v>#DIV/0!</v>
          </cell>
          <cell r="DC12">
            <v>0</v>
          </cell>
          <cell r="DD12">
            <v>0</v>
          </cell>
          <cell r="DE12">
            <v>0</v>
          </cell>
          <cell r="DF12" t="e">
            <v>#DIV/0!</v>
          </cell>
          <cell r="DG12" t="e">
            <v>#DIV/0!</v>
          </cell>
          <cell r="DH12" t="e">
            <v>#DIV/0!</v>
          </cell>
          <cell r="DI12" t="str">
            <v>-</v>
          </cell>
          <cell r="DJ12" t="str">
            <v>-</v>
          </cell>
          <cell r="DK12" t="str">
            <v>-</v>
          </cell>
          <cell r="DL12" t="str">
            <v>-</v>
          </cell>
          <cell r="DM12" t="str">
            <v>-</v>
          </cell>
          <cell r="DN12" t="str">
            <v>-</v>
          </cell>
          <cell r="DO12" t="str">
            <v>-</v>
          </cell>
          <cell r="DP12">
            <v>0</v>
          </cell>
          <cell r="DQ12" t="e">
            <v>#DIV/0!</v>
          </cell>
          <cell r="DR12" t="str">
            <v>-</v>
          </cell>
          <cell r="DS12" t="str">
            <v>-</v>
          </cell>
          <cell r="DT12" t="str">
            <v>-</v>
          </cell>
          <cell r="DU12" t="str">
            <v>-</v>
          </cell>
          <cell r="DV12" t="str">
            <v>-</v>
          </cell>
          <cell r="DW12" t="str">
            <v>-</v>
          </cell>
          <cell r="DX12" t="str">
            <v>-</v>
          </cell>
          <cell r="DY12" t="str">
            <v>-</v>
          </cell>
          <cell r="DZ12" t="str">
            <v>-</v>
          </cell>
          <cell r="EA12" t="str">
            <v>-</v>
          </cell>
          <cell r="EB12" t="str">
            <v>-</v>
          </cell>
          <cell r="EC12" t="str">
            <v>-</v>
          </cell>
          <cell r="ED12" t="str">
            <v>-</v>
          </cell>
          <cell r="EE12" t="str">
            <v>-</v>
          </cell>
          <cell r="EF12" t="str">
            <v>-</v>
          </cell>
          <cell r="EG12" t="str">
            <v>-</v>
          </cell>
          <cell r="EH12" t="str">
            <v>-</v>
          </cell>
          <cell r="EI12">
            <v>0</v>
          </cell>
          <cell r="EJ12" t="e">
            <v>#DIV/0!</v>
          </cell>
          <cell r="EK12">
            <v>0</v>
          </cell>
          <cell r="EL12">
            <v>0</v>
          </cell>
          <cell r="EM12">
            <v>0</v>
          </cell>
          <cell r="EN12" t="e">
            <v>#DIV/0!</v>
          </cell>
          <cell r="EO12" t="e">
            <v>#DIV/0!</v>
          </cell>
          <cell r="EP12" t="e">
            <v>#DIV/0!</v>
          </cell>
          <cell r="EQ12" t="str">
            <v>-</v>
          </cell>
          <cell r="ER12" t="str">
            <v>-</v>
          </cell>
          <cell r="ES12" t="str">
            <v>-</v>
          </cell>
          <cell r="ET12" t="str">
            <v>-</v>
          </cell>
          <cell r="EU12" t="str">
            <v>-</v>
          </cell>
          <cell r="EV12" t="str">
            <v>-</v>
          </cell>
          <cell r="EW12" t="str">
            <v>-</v>
          </cell>
          <cell r="EX12">
            <v>0</v>
          </cell>
          <cell r="EY12" t="e">
            <v>#DIV/0!</v>
          </cell>
          <cell r="EZ12" t="str">
            <v>-</v>
          </cell>
          <cell r="FA12" t="str">
            <v>-</v>
          </cell>
          <cell r="FB12" t="str">
            <v>-</v>
          </cell>
          <cell r="FC12" t="str">
            <v>-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>
            <v>0</v>
          </cell>
          <cell r="FR12" t="e">
            <v>#DIV/0!</v>
          </cell>
          <cell r="FS12">
            <v>0</v>
          </cell>
          <cell r="FT12">
            <v>0</v>
          </cell>
          <cell r="FU12">
            <v>0</v>
          </cell>
          <cell r="FV12" t="e">
            <v>#DIV/0!</v>
          </cell>
          <cell r="FW12" t="e">
            <v>#DIV/0!</v>
          </cell>
          <cell r="FX12" t="e">
            <v>#DIV/0!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>
            <v>0</v>
          </cell>
          <cell r="GG12" t="e">
            <v>#DIV/0!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>
            <v>0</v>
          </cell>
          <cell r="GZ12" t="e">
            <v>#DIV/0!</v>
          </cell>
          <cell r="HA12">
            <v>0</v>
          </cell>
          <cell r="HB12">
            <v>0</v>
          </cell>
          <cell r="HC12">
            <v>0</v>
          </cell>
          <cell r="HD12" t="e">
            <v>#DIV/0!</v>
          </cell>
          <cell r="HE12" t="e">
            <v>#DIV/0!</v>
          </cell>
          <cell r="HF12" t="e">
            <v>#DIV/0!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>
            <v>0</v>
          </cell>
          <cell r="HO12" t="e">
            <v>#DIV/0!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  <cell r="IE12" t="str">
            <v>-</v>
          </cell>
          <cell r="IF12" t="str">
            <v>-</v>
          </cell>
          <cell r="IG12">
            <v>0</v>
          </cell>
          <cell r="IH12" t="e">
            <v>#DIV/0!</v>
          </cell>
          <cell r="II12">
            <v>0</v>
          </cell>
          <cell r="IJ12">
            <v>0</v>
          </cell>
          <cell r="IK12">
            <v>0</v>
          </cell>
          <cell r="IL12" t="e">
            <v>#DIV/0!</v>
          </cell>
          <cell r="IM12" t="e">
            <v>#DIV/0!</v>
          </cell>
          <cell r="IN12" t="e">
            <v>#DIV/0!</v>
          </cell>
          <cell r="IO12" t="str">
            <v>-</v>
          </cell>
          <cell r="IP12" t="str">
            <v>-</v>
          </cell>
          <cell r="IQ12" t="str">
            <v>-</v>
          </cell>
          <cell r="IR12" t="str">
            <v>-</v>
          </cell>
          <cell r="IS12" t="str">
            <v>-</v>
          </cell>
          <cell r="IT12" t="str">
            <v>-</v>
          </cell>
          <cell r="IU12" t="str">
            <v>-</v>
          </cell>
          <cell r="IV12">
            <v>0</v>
          </cell>
          <cell r="IW12" t="e">
            <v>#DIV/0!</v>
          </cell>
          <cell r="IX12" t="str">
            <v>-</v>
          </cell>
          <cell r="IY12" t="str">
            <v>-</v>
          </cell>
          <cell r="IZ12" t="str">
            <v>-</v>
          </cell>
          <cell r="JA12" t="str">
            <v>-</v>
          </cell>
          <cell r="JB12" t="str">
            <v>-</v>
          </cell>
          <cell r="JC12" t="str">
            <v>-</v>
          </cell>
          <cell r="JD12" t="str">
            <v>-</v>
          </cell>
          <cell r="JE12" t="str">
            <v>-</v>
          </cell>
          <cell r="JF12" t="str">
            <v>-</v>
          </cell>
          <cell r="JG12" t="str">
            <v>-</v>
          </cell>
          <cell r="JH12" t="str">
            <v>-</v>
          </cell>
          <cell r="JI12" t="str">
            <v>-</v>
          </cell>
          <cell r="JJ12" t="str">
            <v>-</v>
          </cell>
          <cell r="JK12" t="str">
            <v>-</v>
          </cell>
          <cell r="JL12" t="str">
            <v>-</v>
          </cell>
          <cell r="JM12" t="str">
            <v>-</v>
          </cell>
          <cell r="JN12" t="str">
            <v>-</v>
          </cell>
          <cell r="JO12">
            <v>0</v>
          </cell>
          <cell r="JP12" t="e">
            <v>#DIV/0!</v>
          </cell>
          <cell r="JQ12">
            <v>0</v>
          </cell>
          <cell r="JR12">
            <v>0</v>
          </cell>
          <cell r="JS12">
            <v>0</v>
          </cell>
          <cell r="JT12" t="e">
            <v>#DIV/0!</v>
          </cell>
          <cell r="JU12" t="e">
            <v>#DIV/0!</v>
          </cell>
          <cell r="JV12" t="e">
            <v>#DIV/0!</v>
          </cell>
          <cell r="JW12" t="str">
            <v>-</v>
          </cell>
          <cell r="JX12" t="str">
            <v>-</v>
          </cell>
          <cell r="JY12" t="str">
            <v>-</v>
          </cell>
          <cell r="JZ12" t="str">
            <v>-</v>
          </cell>
          <cell r="KA12" t="str">
            <v>-</v>
          </cell>
          <cell r="KB12" t="str">
            <v>-</v>
          </cell>
          <cell r="KC12" t="str">
            <v>-</v>
          </cell>
          <cell r="KD12">
            <v>0</v>
          </cell>
          <cell r="KE12" t="e">
            <v>#DIV/0!</v>
          </cell>
          <cell r="KF12" t="str">
            <v>-</v>
          </cell>
          <cell r="KG12" t="str">
            <v>-</v>
          </cell>
          <cell r="KH12" t="str">
            <v>-</v>
          </cell>
          <cell r="KI12" t="str">
            <v>-</v>
          </cell>
          <cell r="KJ12" t="str">
            <v>-</v>
          </cell>
          <cell r="KK12" t="str">
            <v>-</v>
          </cell>
          <cell r="KL12" t="str">
            <v>-</v>
          </cell>
          <cell r="KM12" t="str">
            <v>-</v>
          </cell>
          <cell r="KN12" t="str">
            <v>-</v>
          </cell>
          <cell r="KO12" t="str">
            <v>-</v>
          </cell>
          <cell r="KP12" t="str">
            <v>-</v>
          </cell>
          <cell r="KQ12" t="str">
            <v>-</v>
          </cell>
          <cell r="KR12" t="str">
            <v>-</v>
          </cell>
          <cell r="KS12" t="str">
            <v>-</v>
          </cell>
          <cell r="KT12" t="str">
            <v>-</v>
          </cell>
          <cell r="KU12" t="str">
            <v>-</v>
          </cell>
          <cell r="KV12" t="str">
            <v>-</v>
          </cell>
          <cell r="KW12">
            <v>0</v>
          </cell>
          <cell r="KX12" t="e">
            <v>#DIV/0!</v>
          </cell>
          <cell r="KY12">
            <v>0</v>
          </cell>
          <cell r="KZ12">
            <v>0</v>
          </cell>
          <cell r="LA12">
            <v>0</v>
          </cell>
          <cell r="LB12" t="e">
            <v>#DIV/0!</v>
          </cell>
          <cell r="LC12" t="e">
            <v>#DIV/0!</v>
          </cell>
          <cell r="LD12" t="e">
            <v>#DIV/0!</v>
          </cell>
          <cell r="LE12" t="str">
            <v>-</v>
          </cell>
          <cell r="LF12" t="str">
            <v>-</v>
          </cell>
          <cell r="LG12" t="str">
            <v>-</v>
          </cell>
          <cell r="LH12" t="str">
            <v>-</v>
          </cell>
          <cell r="LI12" t="str">
            <v>-</v>
          </cell>
          <cell r="LJ12" t="str">
            <v>-</v>
          </cell>
          <cell r="LK12" t="str">
            <v>-</v>
          </cell>
          <cell r="LL12">
            <v>0</v>
          </cell>
          <cell r="LM12" t="e">
            <v>#DIV/0!</v>
          </cell>
          <cell r="LN12" t="str">
            <v>-</v>
          </cell>
          <cell r="LO12" t="str">
            <v>-</v>
          </cell>
          <cell r="LP12" t="str">
            <v>-</v>
          </cell>
          <cell r="LQ12" t="str">
            <v>-</v>
          </cell>
          <cell r="LR12" t="str">
            <v>-</v>
          </cell>
          <cell r="LS12" t="str">
            <v>-</v>
          </cell>
          <cell r="LT12" t="str">
            <v>-</v>
          </cell>
          <cell r="LU12" t="str">
            <v>-</v>
          </cell>
          <cell r="LV12" t="str">
            <v>-</v>
          </cell>
          <cell r="LW12" t="str">
            <v>-</v>
          </cell>
          <cell r="LX12" t="str">
            <v>-</v>
          </cell>
          <cell r="LY12" t="str">
            <v>-</v>
          </cell>
          <cell r="LZ12" t="str">
            <v>-</v>
          </cell>
          <cell r="MA12" t="str">
            <v>-</v>
          </cell>
          <cell r="MB12" t="str">
            <v>-</v>
          </cell>
          <cell r="MC12" t="str">
            <v>-</v>
          </cell>
          <cell r="MD12" t="str">
            <v>-</v>
          </cell>
          <cell r="ME12">
            <v>0</v>
          </cell>
          <cell r="MF12" t="e">
            <v>#DIV/0!</v>
          </cell>
          <cell r="MG12">
            <v>0</v>
          </cell>
          <cell r="MH12">
            <v>0</v>
          </cell>
          <cell r="MI12">
            <v>0</v>
          </cell>
          <cell r="MJ12" t="e">
            <v>#DIV/0!</v>
          </cell>
          <cell r="MK12" t="e">
            <v>#DIV/0!</v>
          </cell>
          <cell r="ML12" t="e">
            <v>#DIV/0!</v>
          </cell>
          <cell r="MM12" t="str">
            <v>-</v>
          </cell>
          <cell r="MN12" t="str">
            <v>-</v>
          </cell>
          <cell r="MO12" t="str">
            <v>-</v>
          </cell>
          <cell r="MP12" t="str">
            <v>-</v>
          </cell>
          <cell r="MQ12" t="str">
            <v>-</v>
          </cell>
          <cell r="MR12" t="str">
            <v>-</v>
          </cell>
          <cell r="MS12" t="str">
            <v>-</v>
          </cell>
          <cell r="MU12" t="e">
            <v>#DIV/0!</v>
          </cell>
          <cell r="MV12" t="str">
            <v>-</v>
          </cell>
          <cell r="MW12" t="str">
            <v>-</v>
          </cell>
          <cell r="MX12" t="str">
            <v>-</v>
          </cell>
          <cell r="MY12" t="str">
            <v>-</v>
          </cell>
          <cell r="MZ12" t="str">
            <v>-</v>
          </cell>
          <cell r="NA12" t="str">
            <v>-</v>
          </cell>
          <cell r="NB12" t="str">
            <v>-</v>
          </cell>
          <cell r="NC12" t="str">
            <v>-</v>
          </cell>
          <cell r="ND12" t="str">
            <v>-</v>
          </cell>
          <cell r="NE12" t="str">
            <v>-</v>
          </cell>
          <cell r="NF12" t="str">
            <v>-</v>
          </cell>
          <cell r="NG12" t="str">
            <v>-</v>
          </cell>
          <cell r="NH12" t="str">
            <v>-</v>
          </cell>
          <cell r="NI12" t="str">
            <v>-</v>
          </cell>
          <cell r="NJ12" t="str">
            <v>-</v>
          </cell>
          <cell r="NK12" t="str">
            <v>-</v>
          </cell>
          <cell r="NL12" t="str">
            <v>-</v>
          </cell>
          <cell r="NM12">
            <v>0</v>
          </cell>
          <cell r="NN12" t="e">
            <v>#DIV/0!</v>
          </cell>
          <cell r="NO12">
            <v>0</v>
          </cell>
          <cell r="NP12">
            <v>0</v>
          </cell>
          <cell r="NQ12">
            <v>0</v>
          </cell>
          <cell r="NR12" t="e">
            <v>#DIV/0!</v>
          </cell>
          <cell r="NS12" t="e">
            <v>#DIV/0!</v>
          </cell>
          <cell r="NT12" t="e">
            <v>#DIV/0!</v>
          </cell>
          <cell r="NU12" t="str">
            <v>-</v>
          </cell>
          <cell r="NV12" t="str">
            <v>-</v>
          </cell>
          <cell r="NW12" t="str">
            <v>-</v>
          </cell>
          <cell r="NX12" t="str">
            <v>-</v>
          </cell>
          <cell r="NY12" t="str">
            <v>-</v>
          </cell>
          <cell r="NZ12" t="str">
            <v>-</v>
          </cell>
          <cell r="OA12" t="str">
            <v>-</v>
          </cell>
          <cell r="OB12">
            <v>0</v>
          </cell>
          <cell r="OC12" t="e">
            <v>#DIV/0!</v>
          </cell>
          <cell r="OD12" t="str">
            <v>-</v>
          </cell>
          <cell r="OE12" t="str">
            <v>-</v>
          </cell>
          <cell r="OF12" t="str">
            <v>-</v>
          </cell>
          <cell r="OG12" t="str">
            <v>-</v>
          </cell>
          <cell r="OH12" t="str">
            <v>-</v>
          </cell>
          <cell r="OI12" t="str">
            <v>-</v>
          </cell>
          <cell r="OJ12" t="str">
            <v>-</v>
          </cell>
          <cell r="OK12" t="str">
            <v>-</v>
          </cell>
          <cell r="OL12" t="str">
            <v>-</v>
          </cell>
          <cell r="OM12" t="str">
            <v>-</v>
          </cell>
          <cell r="ON12" t="str">
            <v>-</v>
          </cell>
          <cell r="OO12" t="str">
            <v>-</v>
          </cell>
          <cell r="OP12" t="str">
            <v>-</v>
          </cell>
          <cell r="OQ12" t="str">
            <v>-</v>
          </cell>
          <cell r="OR12" t="str">
            <v>-</v>
          </cell>
          <cell r="OS12" t="str">
            <v>-</v>
          </cell>
          <cell r="OT12" t="str">
            <v>-</v>
          </cell>
          <cell r="OU12">
            <v>293966</v>
          </cell>
          <cell r="OV12">
            <v>1</v>
          </cell>
          <cell r="OW12">
            <v>178255</v>
          </cell>
          <cell r="OX12">
            <v>62292</v>
          </cell>
          <cell r="OY12">
            <v>53419</v>
          </cell>
          <cell r="OZ12">
            <v>0.60637964934720345</v>
          </cell>
          <cell r="PA12">
            <v>0.21190205670043474</v>
          </cell>
          <cell r="PB12">
            <v>0.18171829395236183</v>
          </cell>
          <cell r="PC12" t="str">
            <v>-</v>
          </cell>
          <cell r="PD12" t="str">
            <v>-</v>
          </cell>
          <cell r="PE12" t="str">
            <v>-</v>
          </cell>
          <cell r="PF12" t="str">
            <v>-</v>
          </cell>
          <cell r="PG12" t="str">
            <v>-</v>
          </cell>
          <cell r="PH12" t="str">
            <v>-</v>
          </cell>
          <cell r="PI12" t="str">
            <v>-</v>
          </cell>
          <cell r="PJ12">
            <v>68555</v>
          </cell>
          <cell r="PK12">
            <v>0.23320724165379669</v>
          </cell>
          <cell r="PL12" t="str">
            <v>-</v>
          </cell>
          <cell r="PM12" t="str">
            <v>-</v>
          </cell>
          <cell r="PN12" t="str">
            <v>-</v>
          </cell>
          <cell r="PO12" t="str">
            <v>-</v>
          </cell>
          <cell r="PP12" t="str">
            <v>-</v>
          </cell>
          <cell r="PQ12" t="str">
            <v>-</v>
          </cell>
          <cell r="PR12" t="str">
            <v>-</v>
          </cell>
          <cell r="PS12" t="str">
            <v>-</v>
          </cell>
          <cell r="PT12" t="str">
            <v>-</v>
          </cell>
          <cell r="PU12" t="str">
            <v>-</v>
          </cell>
          <cell r="PV12" t="str">
            <v>-</v>
          </cell>
          <cell r="PW12" t="str">
            <v>-</v>
          </cell>
          <cell r="PX12" t="str">
            <v>-</v>
          </cell>
          <cell r="PY12" t="str">
            <v>-</v>
          </cell>
          <cell r="PZ12" t="str">
            <v>-</v>
          </cell>
          <cell r="QA12" t="str">
            <v>-</v>
          </cell>
          <cell r="QB12" t="str">
            <v>-</v>
          </cell>
        </row>
      </sheetData>
      <sheetData sheetId="1">
        <row r="5">
          <cell r="A5">
            <v>1</v>
          </cell>
          <cell r="B5" t="str">
            <v>PEDIATRIA</v>
          </cell>
          <cell r="C5">
            <v>12871</v>
          </cell>
          <cell r="D5">
            <v>27237</v>
          </cell>
          <cell r="E5">
            <v>13602</v>
          </cell>
          <cell r="F5">
            <v>1940</v>
          </cell>
          <cell r="G5">
            <v>293</v>
          </cell>
          <cell r="M5">
            <v>30380</v>
          </cell>
          <cell r="N5">
            <v>25563</v>
          </cell>
          <cell r="O5">
            <v>5848</v>
          </cell>
          <cell r="P5">
            <v>3814</v>
          </cell>
          <cell r="Q5">
            <v>1052</v>
          </cell>
          <cell r="R5">
            <v>980</v>
          </cell>
          <cell r="S5">
            <v>3.7704706640876853</v>
          </cell>
          <cell r="T5">
            <v>1.5332983744100681</v>
          </cell>
          <cell r="U5">
            <v>15.91313269493844</v>
          </cell>
          <cell r="V5">
            <v>224.92307692307693</v>
          </cell>
          <cell r="W5">
            <v>146.69230769230768</v>
          </cell>
          <cell r="X5">
            <v>40.46153846153846</v>
          </cell>
          <cell r="Y5">
            <v>7.4999999999999997E-2</v>
          </cell>
          <cell r="AA5">
            <v>5444</v>
          </cell>
          <cell r="AB5">
            <v>2847</v>
          </cell>
          <cell r="AC5">
            <v>823</v>
          </cell>
          <cell r="AD5">
            <v>1010</v>
          </cell>
          <cell r="AE5">
            <v>4.1909160892994608</v>
          </cell>
          <cell r="AF5">
            <v>1.6952409548115899</v>
          </cell>
          <cell r="AG5">
            <v>14.31667891256429</v>
          </cell>
          <cell r="AH5">
            <v>226.83333333333334</v>
          </cell>
          <cell r="AI5">
            <v>118.625</v>
          </cell>
          <cell r="AJ5">
            <v>34.291666666666664</v>
          </cell>
          <cell r="AK5">
            <v>0.09</v>
          </cell>
          <cell r="AM5">
            <v>5619</v>
          </cell>
          <cell r="AN5">
            <v>2673</v>
          </cell>
          <cell r="AO5">
            <v>791</v>
          </cell>
          <cell r="AP5">
            <v>1031</v>
          </cell>
          <cell r="AQ5">
            <v>4.1346578366445916</v>
          </cell>
          <cell r="AR5">
            <v>1.8117634454681808</v>
          </cell>
          <cell r="AS5">
            <v>14.511478910838226</v>
          </cell>
          <cell r="AT5">
            <v>216.11538461538461</v>
          </cell>
          <cell r="AU5">
            <v>102.80769230769231</v>
          </cell>
          <cell r="AV5">
            <v>30.423076923076923</v>
          </cell>
          <cell r="AW5">
            <v>7.9000000000000001E-2</v>
          </cell>
          <cell r="AY5">
            <v>5598</v>
          </cell>
          <cell r="AZ5">
            <v>2646</v>
          </cell>
          <cell r="BA5">
            <v>835</v>
          </cell>
          <cell r="BB5">
            <v>1118</v>
          </cell>
          <cell r="BC5">
            <v>3.7978290366350067</v>
          </cell>
          <cell r="BD5">
            <v>1.878881469115192</v>
          </cell>
          <cell r="BE5">
            <v>15.798499464094318</v>
          </cell>
          <cell r="BF5">
            <v>215.30769230769232</v>
          </cell>
          <cell r="BG5">
            <v>101.76923076923077</v>
          </cell>
          <cell r="BH5">
            <v>32.115384615384613</v>
          </cell>
          <cell r="BI5">
            <v>6.2E-2</v>
          </cell>
          <cell r="BK5">
            <v>3177</v>
          </cell>
          <cell r="BL5">
            <v>1405</v>
          </cell>
          <cell r="BM5">
            <v>399</v>
          </cell>
          <cell r="BN5">
            <v>794</v>
          </cell>
          <cell r="BO5">
            <v>3.0257142857142858</v>
          </cell>
          <cell r="BP5">
            <v>1.9190138214419126</v>
          </cell>
          <cell r="BQ5">
            <v>19.830028328611895</v>
          </cell>
          <cell r="BR5">
            <v>144.40909090909091</v>
          </cell>
          <cell r="BS5">
            <v>63.863636363636367</v>
          </cell>
          <cell r="BT5">
            <v>18.136363636363637</v>
          </cell>
          <cell r="BU5">
            <v>7.4999999999999997E-2</v>
          </cell>
          <cell r="BW5">
            <v>2467</v>
          </cell>
          <cell r="BX5">
            <v>1037</v>
          </cell>
          <cell r="BY5">
            <v>334</v>
          </cell>
          <cell r="BZ5">
            <v>509</v>
          </cell>
          <cell r="CA5">
            <v>2.0558333333333332</v>
          </cell>
          <cell r="CB5">
            <v>1.9520870891693247</v>
          </cell>
          <cell r="CC5">
            <v>29.185245237130115</v>
          </cell>
          <cell r="CD5">
            <v>98.68</v>
          </cell>
          <cell r="CE5">
            <v>41.48</v>
          </cell>
          <cell r="CF5">
            <v>13.36</v>
          </cell>
          <cell r="CG5">
            <v>9.9000000000000005E-2</v>
          </cell>
          <cell r="CI5">
            <v>3725</v>
          </cell>
          <cell r="CJ5">
            <v>1625</v>
          </cell>
          <cell r="CK5">
            <v>566</v>
          </cell>
          <cell r="CL5">
            <v>958</v>
          </cell>
          <cell r="CM5">
            <v>3.1594571670907547</v>
          </cell>
          <cell r="CN5">
            <v>2.0211400528501322</v>
          </cell>
          <cell r="CO5">
            <v>18.990604026845638</v>
          </cell>
          <cell r="CP5">
            <v>149</v>
          </cell>
          <cell r="CQ5">
            <v>65</v>
          </cell>
          <cell r="CR5">
            <v>22.64</v>
          </cell>
          <cell r="CS5">
            <v>5.8000000000000003E-2</v>
          </cell>
          <cell r="CU5">
            <v>3515</v>
          </cell>
          <cell r="CV5">
            <v>1617</v>
          </cell>
          <cell r="CW5">
            <v>562</v>
          </cell>
          <cell r="CX5">
            <v>709</v>
          </cell>
          <cell r="CY5">
            <v>2.9965899403239558</v>
          </cell>
          <cell r="CZ5">
            <v>2.0352349951459083</v>
          </cell>
          <cell r="DA5">
            <v>20.022759601706969</v>
          </cell>
          <cell r="DB5">
            <v>140.6</v>
          </cell>
          <cell r="DC5">
            <v>64.680000000000007</v>
          </cell>
          <cell r="DD5">
            <v>22.48</v>
          </cell>
          <cell r="DE5">
            <v>5.2999999999999999E-2</v>
          </cell>
          <cell r="DG5">
            <v>4253</v>
          </cell>
          <cell r="DH5">
            <v>1884</v>
          </cell>
          <cell r="DI5">
            <v>704</v>
          </cell>
          <cell r="DJ5">
            <v>849</v>
          </cell>
          <cell r="DK5">
            <v>3.1929429429429428</v>
          </cell>
          <cell r="DL5">
            <v>2.05681876772364</v>
          </cell>
          <cell r="DM5">
            <v>18.79144133552786</v>
          </cell>
          <cell r="DN5">
            <v>163.57692307692307</v>
          </cell>
          <cell r="DO5">
            <v>72.461538461538467</v>
          </cell>
          <cell r="DP5">
            <v>27.076923076923077</v>
          </cell>
          <cell r="DQ5">
            <v>6.5000000000000002E-2</v>
          </cell>
          <cell r="DS5">
            <v>5600</v>
          </cell>
          <cell r="DT5">
            <v>2477</v>
          </cell>
          <cell r="DU5">
            <v>518</v>
          </cell>
          <cell r="DV5">
            <v>1077</v>
          </cell>
          <cell r="DW5">
            <v>4.0143369175627237</v>
          </cell>
          <cell r="DX5">
            <v>2.0799195318215071</v>
          </cell>
          <cell r="DY5">
            <v>14.946428571428571</v>
          </cell>
          <cell r="DZ5">
            <v>215.38461538461539</v>
          </cell>
          <cell r="EA5">
            <v>95.269230769230774</v>
          </cell>
          <cell r="EB5">
            <v>19.923076923076923</v>
          </cell>
          <cell r="EC5">
            <v>0.09</v>
          </cell>
          <cell r="EE5">
            <v>5691</v>
          </cell>
          <cell r="EF5">
            <v>2462</v>
          </cell>
          <cell r="EG5">
            <v>831</v>
          </cell>
          <cell r="EH5">
            <v>1052</v>
          </cell>
          <cell r="EI5">
            <v>4.1784140969162999</v>
          </cell>
          <cell r="EJ5">
            <v>2.103353332785403</v>
          </cell>
          <cell r="EK5">
            <v>14.359515023721666</v>
          </cell>
          <cell r="EL5">
            <v>237.125</v>
          </cell>
          <cell r="EM5">
            <v>102.58333333333333</v>
          </cell>
          <cell r="EN5">
            <v>34.625</v>
          </cell>
          <cell r="EO5">
            <v>9.7000000000000003E-2</v>
          </cell>
          <cell r="EQ5">
            <v>5006</v>
          </cell>
          <cell r="ER5">
            <v>2113</v>
          </cell>
          <cell r="ES5">
            <v>724</v>
          </cell>
          <cell r="ET5">
            <v>718</v>
          </cell>
          <cell r="EU5">
            <v>3.7695783132530121</v>
          </cell>
          <cell r="EV5">
            <v>2.1245888002419933</v>
          </cell>
          <cell r="EW5">
            <v>15.916899720335596</v>
          </cell>
          <cell r="EX5">
            <v>200.24</v>
          </cell>
          <cell r="EY5">
            <v>84.52</v>
          </cell>
          <cell r="EZ5">
            <v>28.96</v>
          </cell>
          <cell r="FA5">
            <v>9.9000000000000005E-2</v>
          </cell>
          <cell r="FC5">
            <v>55943</v>
          </cell>
          <cell r="FD5">
            <v>26600</v>
          </cell>
          <cell r="FE5">
            <v>8139</v>
          </cell>
          <cell r="FF5">
            <v>10805</v>
          </cell>
          <cell r="FG5">
            <v>3.5402480698645742</v>
          </cell>
          <cell r="FH5">
            <v>2.1245888002419933</v>
          </cell>
          <cell r="FI5">
            <v>16.947964892837351</v>
          </cell>
          <cell r="FJ5">
            <v>186.787979966611</v>
          </cell>
          <cell r="FK5">
            <v>88.81469115191986</v>
          </cell>
          <cell r="FL5">
            <v>27.175292153589314</v>
          </cell>
          <cell r="FM5">
            <v>7.9000000000000001E-2</v>
          </cell>
        </row>
        <row r="6">
          <cell r="A6">
            <v>2</v>
          </cell>
          <cell r="B6" t="str">
            <v>MEDICINA A</v>
          </cell>
          <cell r="C6">
            <v>3556</v>
          </cell>
          <cell r="D6">
            <v>7511</v>
          </cell>
          <cell r="E6">
            <v>3532</v>
          </cell>
          <cell r="F6">
            <v>723</v>
          </cell>
          <cell r="G6">
            <v>125</v>
          </cell>
          <cell r="M6">
            <v>8534</v>
          </cell>
          <cell r="N6">
            <v>6913</v>
          </cell>
          <cell r="O6">
            <v>1709</v>
          </cell>
          <cell r="P6">
            <v>1098</v>
          </cell>
          <cell r="Q6">
            <v>259</v>
          </cell>
          <cell r="R6">
            <v>436</v>
          </cell>
          <cell r="S6">
            <v>4.3820512820512825</v>
          </cell>
          <cell r="T6">
            <v>1.5564663023679417</v>
          </cell>
          <cell r="U6">
            <v>13.692217671152722</v>
          </cell>
          <cell r="V6">
            <v>65.730769230769226</v>
          </cell>
          <cell r="W6">
            <v>42.230769230769234</v>
          </cell>
          <cell r="X6">
            <v>9.9615384615384617</v>
          </cell>
          <cell r="Y6">
            <v>5.6758338209479231E-2</v>
          </cell>
          <cell r="AA6">
            <v>1438</v>
          </cell>
          <cell r="AB6">
            <v>713</v>
          </cell>
          <cell r="AC6">
            <v>187</v>
          </cell>
          <cell r="AD6">
            <v>325</v>
          </cell>
          <cell r="AE6">
            <v>4.793333333333333</v>
          </cell>
          <cell r="AF6">
            <v>1.7377139701822197</v>
          </cell>
          <cell r="AG6">
            <v>12.517385257301807</v>
          </cell>
          <cell r="AH6">
            <v>62.521739130434781</v>
          </cell>
          <cell r="AI6">
            <v>31</v>
          </cell>
          <cell r="AJ6">
            <v>8.1304347826086953</v>
          </cell>
          <cell r="AK6">
            <v>7.7885952712100137E-2</v>
          </cell>
          <cell r="AM6">
            <v>1634</v>
          </cell>
          <cell r="AN6">
            <v>726</v>
          </cell>
          <cell r="AO6">
            <v>213</v>
          </cell>
          <cell r="AP6">
            <v>411</v>
          </cell>
          <cell r="AQ6">
            <v>5.2880258899676376</v>
          </cell>
          <cell r="AR6">
            <v>1.8845092629089475</v>
          </cell>
          <cell r="AS6">
            <v>11.346389228886169</v>
          </cell>
          <cell r="AT6">
            <v>62.846153846153847</v>
          </cell>
          <cell r="AU6">
            <v>27.923076923076923</v>
          </cell>
          <cell r="AV6">
            <v>8.1923076923076916</v>
          </cell>
          <cell r="AW6">
            <v>9.7307221542227665E-2</v>
          </cell>
          <cell r="AY6">
            <v>1353</v>
          </cell>
          <cell r="AZ6">
            <v>598</v>
          </cell>
          <cell r="BA6">
            <v>180</v>
          </cell>
          <cell r="BB6">
            <v>182</v>
          </cell>
          <cell r="BC6">
            <v>3.6866485013623977</v>
          </cell>
          <cell r="BD6">
            <v>1.9566188197767145</v>
          </cell>
          <cell r="BE6">
            <v>16.274944567627493</v>
          </cell>
          <cell r="BF6">
            <v>52.03846153846154</v>
          </cell>
          <cell r="BG6">
            <v>23</v>
          </cell>
          <cell r="BH6">
            <v>6.9230769230769234</v>
          </cell>
          <cell r="BI6">
            <v>4.9519586104951961E-2</v>
          </cell>
          <cell r="BK6">
            <v>850</v>
          </cell>
          <cell r="BL6">
            <v>357</v>
          </cell>
          <cell r="BM6">
            <v>109</v>
          </cell>
          <cell r="BN6">
            <v>344</v>
          </cell>
          <cell r="BO6">
            <v>4.4973544973544977</v>
          </cell>
          <cell r="BP6">
            <v>2</v>
          </cell>
          <cell r="BQ6">
            <v>13.341176470588236</v>
          </cell>
          <cell r="BR6">
            <v>47.222222222222221</v>
          </cell>
          <cell r="BS6">
            <v>19.833333333333332</v>
          </cell>
          <cell r="BT6">
            <v>6.0555555555555554</v>
          </cell>
          <cell r="BU6">
            <v>5.4117647058823527E-2</v>
          </cell>
          <cell r="BW6">
            <v>794</v>
          </cell>
          <cell r="BX6">
            <v>324</v>
          </cell>
          <cell r="BY6">
            <v>84</v>
          </cell>
          <cell r="BZ6">
            <v>509</v>
          </cell>
          <cell r="CA6">
            <v>2.7006802721088436</v>
          </cell>
          <cell r="CB6">
            <v>2.0382599580712788</v>
          </cell>
          <cell r="CC6">
            <v>22.216624685138537</v>
          </cell>
          <cell r="CD6">
            <v>31.76</v>
          </cell>
          <cell r="CE6">
            <v>12.96</v>
          </cell>
          <cell r="CF6">
            <v>3.36</v>
          </cell>
          <cell r="CG6">
            <v>8.4382871536523935E-2</v>
          </cell>
          <cell r="CI6">
            <v>977</v>
          </cell>
          <cell r="CJ6">
            <v>374</v>
          </cell>
          <cell r="CK6">
            <v>112</v>
          </cell>
          <cell r="CL6">
            <v>516</v>
          </cell>
          <cell r="CM6">
            <v>3.4645390070921986</v>
          </cell>
          <cell r="CN6">
            <v>2.0513494148555051</v>
          </cell>
          <cell r="CO6">
            <v>17.318321392016379</v>
          </cell>
          <cell r="CP6">
            <v>39.08</v>
          </cell>
          <cell r="CQ6">
            <v>14.96</v>
          </cell>
          <cell r="CR6">
            <v>4.4800000000000004</v>
          </cell>
          <cell r="CS6">
            <v>0.05</v>
          </cell>
          <cell r="CU6">
            <v>943</v>
          </cell>
          <cell r="CV6">
            <v>412</v>
          </cell>
          <cell r="CW6">
            <v>143</v>
          </cell>
          <cell r="CX6">
            <v>315</v>
          </cell>
          <cell r="CY6">
            <v>3.1750841750841752</v>
          </cell>
          <cell r="CZ6">
            <v>2.0726244835833878</v>
          </cell>
          <cell r="DA6">
            <v>18.89713679745493</v>
          </cell>
          <cell r="DB6">
            <v>37.72</v>
          </cell>
          <cell r="DC6">
            <v>16.48</v>
          </cell>
          <cell r="DD6">
            <v>5.72</v>
          </cell>
          <cell r="DE6">
            <v>0.04</v>
          </cell>
          <cell r="DG6">
            <v>1164</v>
          </cell>
          <cell r="DH6">
            <v>457</v>
          </cell>
          <cell r="DI6">
            <v>163</v>
          </cell>
          <cell r="DJ6">
            <v>418</v>
          </cell>
          <cell r="DK6">
            <v>3.2066115702479339</v>
          </cell>
          <cell r="DL6">
            <v>2.115506329113924</v>
          </cell>
          <cell r="DM6">
            <v>18.711340206185568</v>
          </cell>
          <cell r="DN6">
            <v>44.769230769230766</v>
          </cell>
          <cell r="DO6">
            <v>17.576923076923077</v>
          </cell>
          <cell r="DP6">
            <v>6.2692307692307692</v>
          </cell>
          <cell r="DQ6">
            <v>4.8969072164948453E-2</v>
          </cell>
          <cell r="DS6">
            <v>1630</v>
          </cell>
          <cell r="DT6">
            <v>655</v>
          </cell>
          <cell r="DU6">
            <v>227</v>
          </cell>
          <cell r="DV6">
            <v>510</v>
          </cell>
          <cell r="DW6">
            <v>4.3121693121693125</v>
          </cell>
          <cell r="DX6">
            <v>2.1582910173349674</v>
          </cell>
          <cell r="DY6">
            <v>13.914110429447852</v>
          </cell>
          <cell r="DZ6">
            <v>62.692307692307693</v>
          </cell>
          <cell r="EA6">
            <v>25.192307692307693</v>
          </cell>
          <cell r="EB6">
            <v>8.7307692307692299</v>
          </cell>
          <cell r="EC6">
            <v>8.0981595092024544E-2</v>
          </cell>
          <cell r="EE6">
            <v>1629</v>
          </cell>
          <cell r="EF6">
            <v>688</v>
          </cell>
          <cell r="EG6">
            <v>228</v>
          </cell>
          <cell r="EH6">
            <v>500</v>
          </cell>
          <cell r="EI6">
            <v>4.7217391304347824</v>
          </cell>
          <cell r="EJ6">
            <v>2.1808095014846072</v>
          </cell>
          <cell r="EK6">
            <v>12.707182320441989</v>
          </cell>
          <cell r="EL6">
            <v>67.875</v>
          </cell>
          <cell r="EM6">
            <v>28.666666666666668</v>
          </cell>
          <cell r="EN6">
            <v>9.5</v>
          </cell>
          <cell r="EO6">
            <v>8.7170042971147943E-2</v>
          </cell>
          <cell r="EQ6">
            <v>1326</v>
          </cell>
          <cell r="ER6">
            <v>544</v>
          </cell>
          <cell r="ES6">
            <v>185</v>
          </cell>
          <cell r="ET6">
            <v>202</v>
          </cell>
          <cell r="EU6">
            <v>4.29126213592233</v>
          </cell>
          <cell r="EV6">
            <v>2.2009217917326804</v>
          </cell>
          <cell r="EW6">
            <v>13.981900452488688</v>
          </cell>
          <cell r="EX6">
            <v>53.04</v>
          </cell>
          <cell r="EY6">
            <v>21.76</v>
          </cell>
          <cell r="EZ6">
            <v>7.4</v>
          </cell>
          <cell r="FA6">
            <v>7.5414781297134234E-2</v>
          </cell>
          <cell r="FC6">
            <v>15447</v>
          </cell>
          <cell r="FD6">
            <v>6946</v>
          </cell>
          <cell r="FE6">
            <v>2090</v>
          </cell>
          <cell r="FF6">
            <v>4668</v>
          </cell>
          <cell r="FG6">
            <v>3.9822119102861562</v>
          </cell>
          <cell r="FH6">
            <v>2.2009217917326804</v>
          </cell>
          <cell r="FI6">
            <v>15.067003301611964</v>
          </cell>
          <cell r="FJ6">
            <v>52.362711864406776</v>
          </cell>
          <cell r="FK6">
            <v>23.545762711864406</v>
          </cell>
          <cell r="FL6">
            <v>7.0847457627118642</v>
          </cell>
          <cell r="FM6">
            <v>6.86864763384476E-2</v>
          </cell>
        </row>
        <row r="7">
          <cell r="A7">
            <v>3</v>
          </cell>
          <cell r="B7" t="str">
            <v>MEDICINA B</v>
          </cell>
          <cell r="C7">
            <v>2696</v>
          </cell>
          <cell r="D7">
            <v>5819</v>
          </cell>
          <cell r="E7">
            <v>2602</v>
          </cell>
          <cell r="F7">
            <v>262</v>
          </cell>
          <cell r="G7">
            <v>28</v>
          </cell>
          <cell r="M7">
            <v>6049</v>
          </cell>
          <cell r="N7">
            <v>5358</v>
          </cell>
          <cell r="O7">
            <v>1252</v>
          </cell>
          <cell r="P7">
            <v>769</v>
          </cell>
          <cell r="Q7">
            <v>218</v>
          </cell>
          <cell r="S7">
            <v>4.0128205128205128</v>
          </cell>
          <cell r="T7">
            <v>1.6280884265279585</v>
          </cell>
          <cell r="U7">
            <v>14.952076677316294</v>
          </cell>
          <cell r="V7">
            <v>48.153846153846153</v>
          </cell>
          <cell r="W7">
            <v>29.576923076923077</v>
          </cell>
          <cell r="X7">
            <v>8.384615384615385</v>
          </cell>
          <cell r="Y7">
            <v>6.9488817891373802E-2</v>
          </cell>
          <cell r="AA7">
            <v>1074</v>
          </cell>
          <cell r="AB7">
            <v>566</v>
          </cell>
          <cell r="AC7">
            <v>175</v>
          </cell>
          <cell r="AE7">
            <v>3.8913043478260869</v>
          </cell>
          <cell r="AF7">
            <v>1.7423220973782771</v>
          </cell>
          <cell r="AG7">
            <v>15.418994413407821</v>
          </cell>
          <cell r="AH7">
            <v>44.75</v>
          </cell>
          <cell r="AI7">
            <v>23.583333333333332</v>
          </cell>
          <cell r="AJ7">
            <v>7.291666666666667</v>
          </cell>
          <cell r="AK7">
            <v>9.7765363128491614E-2</v>
          </cell>
          <cell r="AM7">
            <v>1148</v>
          </cell>
          <cell r="AN7">
            <v>550</v>
          </cell>
          <cell r="AO7">
            <v>171</v>
          </cell>
          <cell r="AQ7">
            <v>3.7152103559870548</v>
          </cell>
          <cell r="AR7">
            <v>1.8429708222811672</v>
          </cell>
          <cell r="AS7">
            <v>16.149825783972126</v>
          </cell>
          <cell r="AT7">
            <v>44.153846153846153</v>
          </cell>
          <cell r="AU7">
            <v>21.153846153846153</v>
          </cell>
          <cell r="AV7">
            <v>6.5769230769230766</v>
          </cell>
          <cell r="AW7">
            <v>7.3170731707317069E-2</v>
          </cell>
          <cell r="AY7">
            <v>1086</v>
          </cell>
          <cell r="AZ7">
            <v>499</v>
          </cell>
          <cell r="BA7">
            <v>155</v>
          </cell>
          <cell r="BC7">
            <v>3.5606557377049182</v>
          </cell>
          <cell r="BD7">
            <v>1.912751677852349</v>
          </cell>
          <cell r="BE7">
            <v>16.850828729281769</v>
          </cell>
          <cell r="BF7">
            <v>41.769230769230766</v>
          </cell>
          <cell r="BG7">
            <v>19.192307692307693</v>
          </cell>
          <cell r="BH7">
            <v>5.9615384615384617</v>
          </cell>
          <cell r="BI7">
            <v>8.6556169429097607E-2</v>
          </cell>
          <cell r="BK7">
            <v>617</v>
          </cell>
          <cell r="BL7">
            <v>287</v>
          </cell>
          <cell r="BM7">
            <v>92</v>
          </cell>
          <cell r="BO7">
            <v>2.4196078431372547</v>
          </cell>
          <cell r="BP7">
            <v>1.9382253837514041</v>
          </cell>
          <cell r="BQ7">
            <v>24.797406807131281</v>
          </cell>
          <cell r="BR7">
            <v>26.826086956521738</v>
          </cell>
          <cell r="BS7">
            <v>12.478260869565217</v>
          </cell>
          <cell r="BT7">
            <v>4</v>
          </cell>
          <cell r="BU7">
            <v>8.5899513776337116E-2</v>
          </cell>
          <cell r="BW7">
            <v>569</v>
          </cell>
          <cell r="BX7">
            <v>222</v>
          </cell>
          <cell r="BY7">
            <v>77</v>
          </cell>
          <cell r="CA7">
            <v>1.9964912280701754</v>
          </cell>
          <cell r="CB7">
            <v>1.9861735222951953</v>
          </cell>
          <cell r="CC7">
            <v>30.052724077328648</v>
          </cell>
          <cell r="CD7">
            <v>22.76</v>
          </cell>
          <cell r="CE7">
            <v>8.8800000000000008</v>
          </cell>
          <cell r="CF7">
            <v>3.08</v>
          </cell>
          <cell r="CG7">
            <v>8.7873462214411252E-2</v>
          </cell>
          <cell r="CI7">
            <v>811</v>
          </cell>
          <cell r="CJ7">
            <v>371</v>
          </cell>
          <cell r="CK7">
            <v>136</v>
          </cell>
          <cell r="CM7">
            <v>2.7869415807560136</v>
          </cell>
          <cell r="CN7">
            <v>2.0258566978193144</v>
          </cell>
          <cell r="CO7">
            <v>21.528976572133171</v>
          </cell>
          <cell r="CP7">
            <v>32.44</v>
          </cell>
          <cell r="CQ7">
            <v>14.84</v>
          </cell>
          <cell r="CR7">
            <v>5.44</v>
          </cell>
          <cell r="CS7">
            <v>0.05</v>
          </cell>
          <cell r="CU7">
            <v>667</v>
          </cell>
          <cell r="CV7">
            <v>293</v>
          </cell>
          <cell r="CW7">
            <v>102</v>
          </cell>
          <cell r="CY7">
            <v>2.678714859437751</v>
          </cell>
          <cell r="CZ7">
            <v>2.0468170139880102</v>
          </cell>
          <cell r="DA7">
            <v>22.398800599700149</v>
          </cell>
          <cell r="DB7">
            <v>29</v>
          </cell>
          <cell r="DC7">
            <v>12.739130434782609</v>
          </cell>
          <cell r="DD7">
            <v>4.4347826086956523</v>
          </cell>
          <cell r="DE7">
            <v>0.05</v>
          </cell>
          <cell r="DG7">
            <v>838</v>
          </cell>
          <cell r="DH7">
            <v>382</v>
          </cell>
          <cell r="DI7">
            <v>144</v>
          </cell>
          <cell r="DK7">
            <v>2.7933333333333334</v>
          </cell>
          <cell r="DL7">
            <v>2.0612612612612611</v>
          </cell>
          <cell r="DM7">
            <v>21.479713603818617</v>
          </cell>
          <cell r="DN7">
            <v>32.230769230769234</v>
          </cell>
          <cell r="DO7">
            <v>14.692307692307692</v>
          </cell>
          <cell r="DP7">
            <v>5.5384615384615383</v>
          </cell>
          <cell r="DQ7">
            <v>7.1599045346062054E-2</v>
          </cell>
          <cell r="DS7">
            <v>1121</v>
          </cell>
          <cell r="DT7">
            <v>487</v>
          </cell>
          <cell r="DU7">
            <v>192</v>
          </cell>
          <cell r="DW7">
            <v>3.1138888888888889</v>
          </cell>
          <cell r="DX7">
            <v>2.0880603842634948</v>
          </cell>
          <cell r="DY7">
            <v>19.268510258697592</v>
          </cell>
          <cell r="DZ7">
            <v>43.115384615384613</v>
          </cell>
          <cell r="EA7">
            <v>18.73076923076923</v>
          </cell>
          <cell r="EB7">
            <v>7.384615384615385</v>
          </cell>
          <cell r="EC7">
            <v>9.1882247992863514E-2</v>
          </cell>
          <cell r="EE7">
            <v>1183</v>
          </cell>
          <cell r="EF7">
            <v>493</v>
          </cell>
          <cell r="EG7">
            <v>186</v>
          </cell>
          <cell r="EI7">
            <v>3.4289855072463769</v>
          </cell>
          <cell r="EJ7">
            <v>2.1196300102774921</v>
          </cell>
          <cell r="EK7">
            <v>17.49788672865596</v>
          </cell>
          <cell r="EL7">
            <v>49.291666666666664</v>
          </cell>
          <cell r="EM7">
            <v>20.541666666666668</v>
          </cell>
          <cell r="EN7">
            <v>7.75</v>
          </cell>
          <cell r="EO7">
            <v>9.5519864750633982E-2</v>
          </cell>
          <cell r="EQ7">
            <v>1041</v>
          </cell>
          <cell r="ER7">
            <v>429</v>
          </cell>
          <cell r="ES7">
            <v>160</v>
          </cell>
          <cell r="EU7">
            <v>3.6526315789473682</v>
          </cell>
          <cell r="EV7">
            <v>2.1445032111824709</v>
          </cell>
          <cell r="EW7">
            <v>16.426512968299711</v>
          </cell>
          <cell r="EX7">
            <v>41.64</v>
          </cell>
          <cell r="EY7">
            <v>17.16</v>
          </cell>
          <cell r="EZ7">
            <v>6.4</v>
          </cell>
          <cell r="FA7">
            <v>0.11047070124879924</v>
          </cell>
          <cell r="FC7">
            <v>11407</v>
          </cell>
          <cell r="FD7">
            <v>5348</v>
          </cell>
          <cell r="FE7">
            <v>1808</v>
          </cell>
          <cell r="FG7">
            <v>3.2024143739472208</v>
          </cell>
          <cell r="FH7">
            <v>2.1445032111824709</v>
          </cell>
          <cell r="FI7">
            <v>18.735863943192779</v>
          </cell>
          <cell r="FJ7">
            <v>38.1505016722408</v>
          </cell>
          <cell r="FK7">
            <v>17.88628762541806</v>
          </cell>
          <cell r="FL7">
            <v>6.0468227424749168</v>
          </cell>
          <cell r="FM7">
            <v>8.2054878583326024E-2</v>
          </cell>
        </row>
        <row r="8">
          <cell r="A8">
            <v>4</v>
          </cell>
          <cell r="B8" t="str">
            <v>MEDICINA C</v>
          </cell>
          <cell r="C8">
            <v>2822</v>
          </cell>
          <cell r="D8">
            <v>5866</v>
          </cell>
          <cell r="E8">
            <v>2836</v>
          </cell>
          <cell r="F8">
            <v>284</v>
          </cell>
          <cell r="G8">
            <v>37</v>
          </cell>
          <cell r="M8">
            <v>6416</v>
          </cell>
          <cell r="N8">
            <v>5429</v>
          </cell>
          <cell r="O8">
            <v>1192</v>
          </cell>
          <cell r="P8">
            <v>812</v>
          </cell>
          <cell r="Q8">
            <v>245</v>
          </cell>
          <cell r="S8">
            <v>3.1534391534391535</v>
          </cell>
          <cell r="T8">
            <v>1.4679802955665024</v>
          </cell>
          <cell r="U8">
            <v>19.026845637583893</v>
          </cell>
          <cell r="V8">
            <v>45.846153846153847</v>
          </cell>
          <cell r="W8">
            <v>31.23076923076923</v>
          </cell>
          <cell r="X8">
            <v>9.4230769230769234</v>
          </cell>
          <cell r="Y8">
            <v>9.0604026845637578E-2</v>
          </cell>
          <cell r="AA8">
            <v>1072</v>
          </cell>
          <cell r="AB8">
            <v>532</v>
          </cell>
          <cell r="AC8">
            <v>154</v>
          </cell>
          <cell r="AE8">
            <v>4.0149812734082397</v>
          </cell>
          <cell r="AF8">
            <v>1.6845238095238095</v>
          </cell>
          <cell r="AG8">
            <v>14.944029850746269</v>
          </cell>
          <cell r="AH8">
            <v>44.666666666666664</v>
          </cell>
          <cell r="AI8">
            <v>22.166666666666668</v>
          </cell>
          <cell r="AJ8">
            <v>6.416666666666667</v>
          </cell>
          <cell r="AK8">
            <v>9.3283582089552244E-2</v>
          </cell>
          <cell r="AM8">
            <v>1116</v>
          </cell>
          <cell r="AN8">
            <v>535</v>
          </cell>
          <cell r="AO8">
            <v>157</v>
          </cell>
          <cell r="AQ8">
            <v>3.024390243902439</v>
          </cell>
          <cell r="AR8">
            <v>1.7988291644491752</v>
          </cell>
          <cell r="AS8">
            <v>19.838709677419352</v>
          </cell>
          <cell r="AT8">
            <v>42.92307692307692</v>
          </cell>
          <cell r="AU8">
            <v>20.576923076923077</v>
          </cell>
          <cell r="AV8">
            <v>6.0384615384615383</v>
          </cell>
          <cell r="AW8">
            <v>9.1397849462365593E-2</v>
          </cell>
          <cell r="AY8">
            <v>1129</v>
          </cell>
          <cell r="AZ8">
            <v>556</v>
          </cell>
          <cell r="BA8">
            <v>172</v>
          </cell>
          <cell r="BC8">
            <v>3.73841059602649</v>
          </cell>
          <cell r="BD8">
            <v>1.8517453798767967</v>
          </cell>
          <cell r="BE8">
            <v>16.04960141718335</v>
          </cell>
          <cell r="BF8">
            <v>43.42307692307692</v>
          </cell>
          <cell r="BG8">
            <v>21.384615384615383</v>
          </cell>
          <cell r="BH8">
            <v>6.615384615384615</v>
          </cell>
          <cell r="BI8">
            <v>6.997342781222321E-2</v>
          </cell>
          <cell r="BK8">
            <v>781</v>
          </cell>
          <cell r="BL8">
            <v>353</v>
          </cell>
          <cell r="BM8">
            <v>101</v>
          </cell>
          <cell r="BO8">
            <v>2.3883792048929662</v>
          </cell>
          <cell r="BP8">
            <v>1.8974175035868006</v>
          </cell>
          <cell r="BQ8">
            <v>25.121638924455826</v>
          </cell>
          <cell r="BR8">
            <v>30.03846153846154</v>
          </cell>
          <cell r="BS8">
            <v>13.576923076923077</v>
          </cell>
          <cell r="BT8">
            <v>3.8846153846153846</v>
          </cell>
          <cell r="BU8">
            <v>8.8348271446862997E-2</v>
          </cell>
          <cell r="BW8">
            <v>680</v>
          </cell>
          <cell r="BX8">
            <v>317</v>
          </cell>
          <cell r="BY8">
            <v>99</v>
          </cell>
          <cell r="CA8">
            <v>2.4637681159420288</v>
          </cell>
          <cell r="CB8">
            <v>1.9227053140096619</v>
          </cell>
          <cell r="CC8">
            <v>24.352941176470587</v>
          </cell>
          <cell r="CD8">
            <v>29.565217391304348</v>
          </cell>
          <cell r="CE8">
            <v>13.782608695652174</v>
          </cell>
          <cell r="CF8">
            <v>4.3043478260869561</v>
          </cell>
          <cell r="CG8">
            <v>0.1161764705882353</v>
          </cell>
          <cell r="CI8">
            <v>757</v>
          </cell>
          <cell r="CJ8">
            <v>317</v>
          </cell>
          <cell r="CK8">
            <v>118</v>
          </cell>
          <cell r="CM8">
            <v>3.2350427350427351</v>
          </cell>
          <cell r="CN8">
            <v>1.9551151267851938</v>
          </cell>
          <cell r="CO8">
            <v>18.54689564068692</v>
          </cell>
          <cell r="CP8">
            <v>29.115384615384617</v>
          </cell>
          <cell r="CQ8">
            <v>12.192307692307692</v>
          </cell>
          <cell r="CR8">
            <v>4.5384615384615383</v>
          </cell>
          <cell r="CS8">
            <v>0.06</v>
          </cell>
          <cell r="CU8">
            <v>741</v>
          </cell>
          <cell r="CV8">
            <v>337</v>
          </cell>
          <cell r="CW8">
            <v>124</v>
          </cell>
          <cell r="CY8">
            <v>2.8068181818181817</v>
          </cell>
          <cell r="CZ8">
            <v>1.9769108280254777</v>
          </cell>
          <cell r="DA8">
            <v>21.376518218623481</v>
          </cell>
          <cell r="DB8">
            <v>29.64</v>
          </cell>
          <cell r="DC8">
            <v>13.48</v>
          </cell>
          <cell r="DD8">
            <v>4.96</v>
          </cell>
          <cell r="DE8">
            <v>0.06</v>
          </cell>
          <cell r="DG8">
            <v>947</v>
          </cell>
          <cell r="DH8">
            <v>418</v>
          </cell>
          <cell r="DI8">
            <v>142</v>
          </cell>
          <cell r="DK8">
            <v>3.3581560283687941</v>
          </cell>
          <cell r="DL8">
            <v>2.0057333970377447</v>
          </cell>
          <cell r="DM8">
            <v>17.866948257655753</v>
          </cell>
          <cell r="DN8">
            <v>36.42307692307692</v>
          </cell>
          <cell r="DO8">
            <v>16.076923076923077</v>
          </cell>
          <cell r="DP8">
            <v>5.4615384615384617</v>
          </cell>
          <cell r="DQ8">
            <v>7.1805702217529035E-2</v>
          </cell>
          <cell r="DS8">
            <v>1153</v>
          </cell>
          <cell r="DT8">
            <v>515</v>
          </cell>
          <cell r="DU8">
            <v>0</v>
          </cell>
          <cell r="DW8">
            <v>3.7679738562091503</v>
          </cell>
          <cell r="DX8">
            <v>2.0312699425654115</v>
          </cell>
          <cell r="DY8">
            <v>15.923677363399825</v>
          </cell>
          <cell r="DZ8">
            <v>44.346153846153847</v>
          </cell>
          <cell r="EA8">
            <v>19.807692307692307</v>
          </cell>
          <cell r="EB8">
            <v>0</v>
          </cell>
          <cell r="EC8">
            <v>8.8464874241110145E-2</v>
          </cell>
          <cell r="EE8">
            <v>1168</v>
          </cell>
          <cell r="EF8">
            <v>507</v>
          </cell>
          <cell r="EG8">
            <v>180</v>
          </cell>
          <cell r="EI8">
            <v>4.098245614035088</v>
          </cell>
          <cell r="EJ8">
            <v>2.057795698924731</v>
          </cell>
          <cell r="EK8">
            <v>14.640410958904109</v>
          </cell>
          <cell r="EL8">
            <v>48.666666666666664</v>
          </cell>
          <cell r="EM8">
            <v>21.125</v>
          </cell>
          <cell r="EN8">
            <v>7.5</v>
          </cell>
          <cell r="EO8">
            <v>9.5890410958904104E-2</v>
          </cell>
          <cell r="EQ8">
            <v>1109</v>
          </cell>
          <cell r="ER8">
            <v>445</v>
          </cell>
          <cell r="ES8">
            <v>161</v>
          </cell>
          <cell r="EU8">
            <v>3.195965417867435</v>
          </cell>
          <cell r="EV8">
            <v>2.091986555811074</v>
          </cell>
          <cell r="EW8">
            <v>18.773669972948603</v>
          </cell>
          <cell r="EX8">
            <v>44.36</v>
          </cell>
          <cell r="EY8">
            <v>17.8</v>
          </cell>
          <cell r="EZ8">
            <v>6.44</v>
          </cell>
          <cell r="FA8">
            <v>9.5581605049594232E-2</v>
          </cell>
          <cell r="FC8">
            <v>11845</v>
          </cell>
          <cell r="FD8">
            <v>5644</v>
          </cell>
          <cell r="FE8">
            <v>1653</v>
          </cell>
          <cell r="FG8">
            <v>3.2748133812551838</v>
          </cell>
          <cell r="FH8">
            <v>2.091986555811074</v>
          </cell>
          <cell r="FI8">
            <v>18.321654706627271</v>
          </cell>
          <cell r="FJ8">
            <v>39.092409240924091</v>
          </cell>
          <cell r="FK8">
            <v>18.627062706270628</v>
          </cell>
          <cell r="FL8">
            <v>5.4554455445544559</v>
          </cell>
          <cell r="FM8">
            <v>8.5521317011397216E-2</v>
          </cell>
        </row>
        <row r="9">
          <cell r="A9">
            <v>5</v>
          </cell>
          <cell r="B9" t="str">
            <v>MEDICINA D</v>
          </cell>
          <cell r="C9">
            <v>2403</v>
          </cell>
          <cell r="D9">
            <v>5047</v>
          </cell>
          <cell r="E9">
            <v>3057</v>
          </cell>
          <cell r="F9">
            <v>380</v>
          </cell>
          <cell r="G9">
            <v>67</v>
          </cell>
          <cell r="M9">
            <v>6000</v>
          </cell>
          <cell r="N9">
            <v>4954</v>
          </cell>
          <cell r="O9">
            <v>1151</v>
          </cell>
          <cell r="P9">
            <v>752</v>
          </cell>
          <cell r="Q9">
            <v>226</v>
          </cell>
          <cell r="S9">
            <v>3.7249190938511325</v>
          </cell>
          <cell r="T9">
            <v>1.5305851063829787</v>
          </cell>
          <cell r="U9">
            <v>16.107732406602953</v>
          </cell>
          <cell r="V9">
            <v>44.269230769230766</v>
          </cell>
          <cell r="W9">
            <v>28.923076923076923</v>
          </cell>
          <cell r="X9">
            <v>8.6923076923076916</v>
          </cell>
          <cell r="Y9">
            <v>8.9487402258905294E-2</v>
          </cell>
          <cell r="AA9">
            <v>1063</v>
          </cell>
          <cell r="AB9">
            <v>569</v>
          </cell>
          <cell r="AC9">
            <v>172</v>
          </cell>
          <cell r="AE9">
            <v>3.8937728937728937</v>
          </cell>
          <cell r="AF9">
            <v>1.6760030280090841</v>
          </cell>
          <cell r="AG9">
            <v>15.409219190968956</v>
          </cell>
          <cell r="AH9">
            <v>44.291666666666664</v>
          </cell>
          <cell r="AI9">
            <v>23.708333333333332</v>
          </cell>
          <cell r="AJ9">
            <v>7.166666666666667</v>
          </cell>
          <cell r="AK9">
            <v>9.6895578551269984E-2</v>
          </cell>
          <cell r="AM9">
            <v>1101</v>
          </cell>
          <cell r="AN9">
            <v>545</v>
          </cell>
          <cell r="AO9">
            <v>164</v>
          </cell>
          <cell r="AQ9">
            <v>3.5980392156862746</v>
          </cell>
          <cell r="AR9">
            <v>1.7765273311897105</v>
          </cell>
          <cell r="AS9">
            <v>16.675749318801088</v>
          </cell>
          <cell r="AT9">
            <v>42.346153846153847</v>
          </cell>
          <cell r="AU9">
            <v>20.96153846153846</v>
          </cell>
          <cell r="AV9">
            <v>6.3076923076923075</v>
          </cell>
          <cell r="AW9">
            <v>8.6285195277020887E-2</v>
          </cell>
          <cell r="AY9">
            <v>1094</v>
          </cell>
          <cell r="AZ9">
            <v>554</v>
          </cell>
          <cell r="BA9">
            <v>205</v>
          </cell>
          <cell r="BC9">
            <v>2.9567567567567568</v>
          </cell>
          <cell r="BD9">
            <v>1.821900826446281</v>
          </cell>
          <cell r="BE9">
            <v>20.292504570383912</v>
          </cell>
          <cell r="BF9">
            <v>42.07692307692308</v>
          </cell>
          <cell r="BG9">
            <v>21.307692307692307</v>
          </cell>
          <cell r="BH9">
            <v>7.884615384615385</v>
          </cell>
          <cell r="BI9">
            <v>5.6672760511882997E-2</v>
          </cell>
          <cell r="BK9">
            <v>479</v>
          </cell>
          <cell r="BL9">
            <v>192</v>
          </cell>
          <cell r="BM9">
            <v>47</v>
          </cell>
          <cell r="BO9">
            <v>2.383084577114428</v>
          </cell>
          <cell r="BP9">
            <v>1.8713629402756509</v>
          </cell>
          <cell r="BQ9">
            <v>25.177453027139872</v>
          </cell>
          <cell r="BR9">
            <v>22.80952380952381</v>
          </cell>
          <cell r="BS9">
            <v>9.1428571428571423</v>
          </cell>
          <cell r="BT9">
            <v>2.2380952380952381</v>
          </cell>
          <cell r="BU9">
            <v>8.1419624217118999E-2</v>
          </cell>
          <cell r="BW9">
            <v>424</v>
          </cell>
          <cell r="BX9">
            <v>174</v>
          </cell>
          <cell r="BY9">
            <v>74</v>
          </cell>
          <cell r="CA9">
            <v>1.2289855072463769</v>
          </cell>
          <cell r="CB9">
            <v>1.9066762383345297</v>
          </cell>
          <cell r="CC9">
            <v>48.820754716981128</v>
          </cell>
          <cell r="CD9">
            <v>16.96</v>
          </cell>
          <cell r="CE9">
            <v>6.96</v>
          </cell>
          <cell r="CF9">
            <v>2.96</v>
          </cell>
          <cell r="CG9">
            <v>0.11084905660377359</v>
          </cell>
          <cell r="CI9">
            <v>738</v>
          </cell>
          <cell r="CJ9">
            <v>326</v>
          </cell>
          <cell r="CK9">
            <v>125</v>
          </cell>
          <cell r="CM9">
            <v>2.4848484848484849</v>
          </cell>
          <cell r="CN9">
            <v>2.0905923344947737</v>
          </cell>
          <cell r="CO9">
            <v>24.146341463414636</v>
          </cell>
          <cell r="CP9">
            <v>29.52</v>
          </cell>
          <cell r="CQ9">
            <v>13.04</v>
          </cell>
          <cell r="CR9">
            <v>5</v>
          </cell>
          <cell r="CS9">
            <v>0.08</v>
          </cell>
          <cell r="CU9">
            <v>729</v>
          </cell>
          <cell r="CV9">
            <v>344</v>
          </cell>
          <cell r="CW9">
            <v>138</v>
          </cell>
          <cell r="CY9">
            <v>2.5051546391752577</v>
          </cell>
          <cell r="CZ9">
            <v>2.0936527691350344</v>
          </cell>
          <cell r="DA9">
            <v>23.950617283950617</v>
          </cell>
          <cell r="DB9">
            <v>29.16</v>
          </cell>
          <cell r="DC9">
            <v>13.76</v>
          </cell>
          <cell r="DD9">
            <v>5.52</v>
          </cell>
          <cell r="DE9">
            <v>7.0000000000000007E-2</v>
          </cell>
          <cell r="DG9">
            <v>873</v>
          </cell>
          <cell r="DH9">
            <v>419</v>
          </cell>
          <cell r="DI9">
            <v>187</v>
          </cell>
          <cell r="DK9">
            <v>2.8811881188118811</v>
          </cell>
          <cell r="DL9">
            <v>2.0924855491329479</v>
          </cell>
          <cell r="DM9">
            <v>20.824742268041238</v>
          </cell>
          <cell r="DN9">
            <v>32.333333333333336</v>
          </cell>
          <cell r="DO9">
            <v>15.518518518518519</v>
          </cell>
          <cell r="DP9">
            <v>6.9259259259259256</v>
          </cell>
          <cell r="DQ9">
            <v>6.7583046964490259E-2</v>
          </cell>
          <cell r="DS9">
            <v>1129</v>
          </cell>
          <cell r="DT9">
            <v>511</v>
          </cell>
          <cell r="DU9">
            <v>0</v>
          </cell>
          <cell r="DW9">
            <v>4.6460905349794235</v>
          </cell>
          <cell r="DX9">
            <v>2.1069015444015444</v>
          </cell>
          <cell r="DY9">
            <v>12.9140832595217</v>
          </cell>
          <cell r="DZ9">
            <v>43.42307692307692</v>
          </cell>
          <cell r="EA9">
            <v>19.653846153846153</v>
          </cell>
          <cell r="EB9">
            <v>0</v>
          </cell>
          <cell r="EC9">
            <v>9.4774136403897258E-2</v>
          </cell>
          <cell r="EE9">
            <v>1159</v>
          </cell>
          <cell r="EF9">
            <v>484</v>
          </cell>
          <cell r="EG9">
            <v>158</v>
          </cell>
          <cell r="EI9">
            <v>4.1099290780141846</v>
          </cell>
          <cell r="EJ9">
            <v>2.1369922212618842</v>
          </cell>
          <cell r="EK9">
            <v>14.59879206212252</v>
          </cell>
          <cell r="EL9">
            <v>48.291666666666664</v>
          </cell>
          <cell r="EM9">
            <v>20.166666666666668</v>
          </cell>
          <cell r="EN9">
            <v>6.583333333333333</v>
          </cell>
          <cell r="EO9">
            <v>0.10094909404659189</v>
          </cell>
          <cell r="EQ9">
            <v>1014</v>
          </cell>
          <cell r="ER9">
            <v>465</v>
          </cell>
          <cell r="ES9">
            <v>142</v>
          </cell>
          <cell r="EU9">
            <v>3.4845360824742269</v>
          </cell>
          <cell r="EV9">
            <v>2.1409778126840764</v>
          </cell>
          <cell r="EW9">
            <v>17.218934911242606</v>
          </cell>
          <cell r="EX9">
            <v>40.56</v>
          </cell>
          <cell r="EY9">
            <v>18.600000000000001</v>
          </cell>
          <cell r="EZ9">
            <v>5.68</v>
          </cell>
          <cell r="FA9">
            <v>0.10650887573964497</v>
          </cell>
          <cell r="FC9">
            <v>10954</v>
          </cell>
          <cell r="FD9">
            <v>5335</v>
          </cell>
          <cell r="FE9">
            <v>1638</v>
          </cell>
          <cell r="FG9">
            <v>3.1288203370465579</v>
          </cell>
          <cell r="FH9">
            <v>2.1409778126840764</v>
          </cell>
          <cell r="FI9">
            <v>19.176556509037795</v>
          </cell>
          <cell r="FJ9">
            <v>36.392026578073093</v>
          </cell>
          <cell r="FK9">
            <v>17.724252491694351</v>
          </cell>
          <cell r="FL9">
            <v>5.441860465116279</v>
          </cell>
          <cell r="FM9">
            <v>8.681760087639219E-2</v>
          </cell>
        </row>
        <row r="10">
          <cell r="A10">
            <v>6</v>
          </cell>
          <cell r="B10" t="str">
            <v>NEUMOLOGIA</v>
          </cell>
          <cell r="C10">
            <v>1101</v>
          </cell>
          <cell r="D10">
            <v>3767</v>
          </cell>
          <cell r="E10">
            <v>2509</v>
          </cell>
          <cell r="F10">
            <v>1448</v>
          </cell>
          <cell r="G10">
            <v>549</v>
          </cell>
          <cell r="M10">
            <v>5307</v>
          </cell>
          <cell r="N10">
            <v>4068</v>
          </cell>
          <cell r="O10">
            <v>891</v>
          </cell>
          <cell r="P10">
            <v>205</v>
          </cell>
          <cell r="Q10">
            <v>16</v>
          </cell>
          <cell r="R10">
            <v>127</v>
          </cell>
          <cell r="S10">
            <v>3.375</v>
          </cell>
          <cell r="T10">
            <v>4.3463414634146345</v>
          </cell>
          <cell r="U10">
            <v>17.777777777777779</v>
          </cell>
          <cell r="V10">
            <v>34.269230769230766</v>
          </cell>
          <cell r="W10">
            <v>7.884615384615385</v>
          </cell>
          <cell r="X10">
            <v>0.61538461538461542</v>
          </cell>
          <cell r="Y10">
            <v>0.2053872053872054</v>
          </cell>
          <cell r="AA10">
            <v>861</v>
          </cell>
          <cell r="AB10">
            <v>138</v>
          </cell>
          <cell r="AC10">
            <v>11</v>
          </cell>
          <cell r="AD10">
            <v>123</v>
          </cell>
          <cell r="AE10">
            <v>3.2613636363636362</v>
          </cell>
          <cell r="AF10">
            <v>5.1078717201166182</v>
          </cell>
          <cell r="AG10">
            <v>18.397212543554005</v>
          </cell>
          <cell r="AH10">
            <v>35.875</v>
          </cell>
          <cell r="AI10">
            <v>5.75</v>
          </cell>
          <cell r="AJ10">
            <v>0.45833333333333331</v>
          </cell>
          <cell r="AK10">
            <v>0.24854819976771197</v>
          </cell>
          <cell r="AL10">
            <v>22</v>
          </cell>
          <cell r="AM10">
            <v>856</v>
          </cell>
          <cell r="AN10">
            <v>143</v>
          </cell>
          <cell r="AO10">
            <v>14</v>
          </cell>
          <cell r="AP10">
            <v>94</v>
          </cell>
          <cell r="AQ10">
            <v>3.0571428571428569</v>
          </cell>
          <cell r="AR10">
            <v>5.3662551440329223</v>
          </cell>
          <cell r="AS10">
            <v>19.626168224299064</v>
          </cell>
          <cell r="AT10">
            <v>31.703703703703702</v>
          </cell>
          <cell r="AU10">
            <v>5.2962962962962967</v>
          </cell>
          <cell r="AV10">
            <v>0.51851851851851849</v>
          </cell>
          <cell r="AW10">
            <v>0.23948598130841123</v>
          </cell>
          <cell r="AX10">
            <v>30</v>
          </cell>
          <cell r="AY10">
            <v>812</v>
          </cell>
          <cell r="AZ10">
            <v>102</v>
          </cell>
          <cell r="BA10">
            <v>15</v>
          </cell>
          <cell r="BB10">
            <v>122</v>
          </cell>
          <cell r="BC10">
            <v>8.1199999999999992</v>
          </cell>
          <cell r="BD10">
            <v>5.8163265306122449</v>
          </cell>
          <cell r="BE10">
            <v>7.389162561576355</v>
          </cell>
          <cell r="BF10">
            <v>32.479999999999997</v>
          </cell>
          <cell r="BG10">
            <v>4.08</v>
          </cell>
          <cell r="BH10">
            <v>0.6</v>
          </cell>
          <cell r="BI10">
            <v>0.26108374384236455</v>
          </cell>
          <cell r="BJ10">
            <v>37</v>
          </cell>
          <cell r="BK10">
            <v>692</v>
          </cell>
          <cell r="BL10">
            <v>86</v>
          </cell>
          <cell r="BM10">
            <v>13</v>
          </cell>
          <cell r="BN10">
            <v>117</v>
          </cell>
          <cell r="BO10">
            <v>2.5441176470588234</v>
          </cell>
          <cell r="BP10">
            <v>6.1008902077151337</v>
          </cell>
          <cell r="BQ10">
            <v>23.583815028901736</v>
          </cell>
          <cell r="BR10">
            <v>27.68</v>
          </cell>
          <cell r="BS10">
            <v>3.44</v>
          </cell>
          <cell r="BT10">
            <v>0.52</v>
          </cell>
          <cell r="BU10">
            <v>0.26589595375722541</v>
          </cell>
          <cell r="BW10">
            <v>591</v>
          </cell>
          <cell r="BX10">
            <v>70</v>
          </cell>
          <cell r="BZ10">
            <v>88</v>
          </cell>
          <cell r="CA10">
            <v>2.2386363636363638</v>
          </cell>
          <cell r="CB10">
            <v>6.321236559139785</v>
          </cell>
          <cell r="CC10">
            <v>26.802030456852791</v>
          </cell>
          <cell r="CD10">
            <v>23.64</v>
          </cell>
          <cell r="CE10">
            <v>2.8</v>
          </cell>
          <cell r="CF10">
            <v>0</v>
          </cell>
          <cell r="CG10">
            <v>0.24196277495769883</v>
          </cell>
          <cell r="CH10">
            <v>23</v>
          </cell>
          <cell r="CI10">
            <v>688</v>
          </cell>
          <cell r="CJ10">
            <v>84</v>
          </cell>
          <cell r="CK10">
            <v>9</v>
          </cell>
          <cell r="CL10">
            <v>109</v>
          </cell>
          <cell r="CM10">
            <v>2.9152542372881354</v>
          </cell>
          <cell r="CN10">
            <v>6.5108695652173916</v>
          </cell>
          <cell r="CO10">
            <v>20.581395348837209</v>
          </cell>
          <cell r="CP10">
            <v>27.52</v>
          </cell>
          <cell r="CQ10">
            <v>3.36</v>
          </cell>
          <cell r="CR10">
            <v>0.36</v>
          </cell>
          <cell r="CS10">
            <v>0.19</v>
          </cell>
          <cell r="CT10">
            <v>38</v>
          </cell>
          <cell r="CU10">
            <v>695</v>
          </cell>
          <cell r="CV10">
            <v>74</v>
          </cell>
          <cell r="CW10">
            <v>7</v>
          </cell>
          <cell r="CX10">
            <v>44</v>
          </cell>
          <cell r="CY10">
            <v>2.7579365079365079</v>
          </cell>
          <cell r="CZ10">
            <v>6.7472283813747227</v>
          </cell>
          <cell r="DA10">
            <v>21.755395683453237</v>
          </cell>
          <cell r="DB10">
            <v>27.8</v>
          </cell>
          <cell r="DC10">
            <v>2.96</v>
          </cell>
          <cell r="DD10">
            <v>0.28000000000000003</v>
          </cell>
          <cell r="DE10">
            <v>0.19</v>
          </cell>
          <cell r="DF10">
            <v>31</v>
          </cell>
          <cell r="DG10">
            <v>705</v>
          </cell>
          <cell r="DH10">
            <v>55</v>
          </cell>
          <cell r="DI10">
            <v>5</v>
          </cell>
          <cell r="DJ10">
            <v>116</v>
          </cell>
          <cell r="DK10">
            <v>3.6153846153846154</v>
          </cell>
          <cell r="DL10">
            <v>7.0961337513061649</v>
          </cell>
          <cell r="DM10">
            <v>16.595744680851066</v>
          </cell>
          <cell r="DN10">
            <v>27.115384615384617</v>
          </cell>
          <cell r="DO10">
            <v>2.1153846153846154</v>
          </cell>
          <cell r="DP10">
            <v>0.19230769230769232</v>
          </cell>
          <cell r="DQ10">
            <v>0.24255319148936169</v>
          </cell>
          <cell r="DS10">
            <v>894</v>
          </cell>
          <cell r="DT10">
            <v>120</v>
          </cell>
          <cell r="DU10">
            <v>15</v>
          </cell>
          <cell r="DV10">
            <v>45</v>
          </cell>
          <cell r="DW10">
            <v>3.6639344262295084</v>
          </cell>
          <cell r="DX10">
            <v>7.1355617455896008</v>
          </cell>
          <cell r="DY10">
            <v>16.375838926174499</v>
          </cell>
          <cell r="DZ10">
            <v>34.384615384615387</v>
          </cell>
          <cell r="EA10">
            <v>4.615384615384615</v>
          </cell>
          <cell r="EB10">
            <v>0.57692307692307687</v>
          </cell>
          <cell r="EC10">
            <v>0.28859060402684567</v>
          </cell>
          <cell r="ED10">
            <v>10</v>
          </cell>
          <cell r="EE10">
            <v>842</v>
          </cell>
          <cell r="EF10">
            <v>120</v>
          </cell>
          <cell r="EG10">
            <v>15</v>
          </cell>
          <cell r="EH10">
            <v>94</v>
          </cell>
          <cell r="EI10">
            <v>3.5677966101694913</v>
          </cell>
          <cell r="EJ10">
            <v>7.1236424394319133</v>
          </cell>
          <cell r="EK10">
            <v>16.817102137767222</v>
          </cell>
          <cell r="EL10">
            <v>33.68</v>
          </cell>
          <cell r="EM10">
            <v>4.8</v>
          </cell>
          <cell r="EN10">
            <v>0.6</v>
          </cell>
          <cell r="EO10">
            <v>0.31828978622327792</v>
          </cell>
          <cell r="EQ10">
            <v>848</v>
          </cell>
          <cell r="ER10">
            <v>108</v>
          </cell>
          <cell r="ES10">
            <v>17</v>
          </cell>
          <cell r="ET10">
            <v>130</v>
          </cell>
          <cell r="EU10">
            <v>3.3650793650793651</v>
          </cell>
          <cell r="EV10">
            <v>7.1839080459770113</v>
          </cell>
          <cell r="EW10">
            <v>17.830188679245282</v>
          </cell>
          <cell r="EX10">
            <v>33.92</v>
          </cell>
          <cell r="EY10">
            <v>4.32</v>
          </cell>
          <cell r="EZ10">
            <v>0.68</v>
          </cell>
          <cell r="FA10">
            <v>0.31603773584905659</v>
          </cell>
          <cell r="FB10">
            <v>24</v>
          </cell>
          <cell r="FC10">
            <v>9375</v>
          </cell>
          <cell r="FD10">
            <v>1305</v>
          </cell>
          <cell r="FE10">
            <v>137</v>
          </cell>
          <cell r="FF10">
            <v>1209</v>
          </cell>
          <cell r="FG10">
            <v>3.2906282906282907</v>
          </cell>
          <cell r="FH10">
            <v>7.1839080459770113</v>
          </cell>
          <cell r="FI10">
            <v>18.233600000000003</v>
          </cell>
          <cell r="FJ10">
            <v>30.940594059405942</v>
          </cell>
          <cell r="FK10">
            <v>4.3069306930693072</v>
          </cell>
          <cell r="FL10">
            <v>0.45214521452145212</v>
          </cell>
          <cell r="FM10">
            <v>0.25280000000000002</v>
          </cell>
          <cell r="FN10">
            <v>215</v>
          </cell>
        </row>
        <row r="11">
          <cell r="A11">
            <v>7</v>
          </cell>
          <cell r="B11" t="str">
            <v>CARDIOLOGIA</v>
          </cell>
          <cell r="C11">
            <v>3700</v>
          </cell>
          <cell r="D11">
            <v>3266</v>
          </cell>
          <cell r="E11">
            <v>2151</v>
          </cell>
          <cell r="F11">
            <v>1333</v>
          </cell>
          <cell r="G11">
            <v>491</v>
          </cell>
          <cell r="M11">
            <v>5629</v>
          </cell>
          <cell r="N11">
            <v>5312</v>
          </cell>
          <cell r="O11">
            <v>1025</v>
          </cell>
          <cell r="P11">
            <v>489</v>
          </cell>
          <cell r="Q11">
            <v>102</v>
          </cell>
          <cell r="S11">
            <v>2.9454022988505746</v>
          </cell>
          <cell r="T11">
            <v>2.0961145194274029</v>
          </cell>
          <cell r="U11">
            <v>20.370731707317074</v>
          </cell>
          <cell r="V11">
            <v>37.962962962962962</v>
          </cell>
          <cell r="W11">
            <v>18.111111111111111</v>
          </cell>
          <cell r="X11">
            <v>3.7777777777777777</v>
          </cell>
          <cell r="Y11">
            <v>0.49853658536585366</v>
          </cell>
          <cell r="Z11">
            <v>205</v>
          </cell>
          <cell r="AA11">
            <v>950</v>
          </cell>
          <cell r="AB11">
            <v>336</v>
          </cell>
          <cell r="AC11">
            <v>83</v>
          </cell>
          <cell r="AE11">
            <v>3.3450704225352115</v>
          </cell>
          <cell r="AF11">
            <v>2.393939393939394</v>
          </cell>
          <cell r="AG11">
            <v>17.936842105263157</v>
          </cell>
          <cell r="AH11">
            <v>38</v>
          </cell>
          <cell r="AI11">
            <v>13.44</v>
          </cell>
          <cell r="AJ11">
            <v>3.32</v>
          </cell>
          <cell r="AK11">
            <v>0.53578947368421048</v>
          </cell>
          <cell r="AL11">
            <v>212</v>
          </cell>
          <cell r="AM11">
            <v>1102</v>
          </cell>
          <cell r="AN11">
            <v>374</v>
          </cell>
          <cell r="AO11">
            <v>86</v>
          </cell>
          <cell r="AQ11">
            <v>3.0274725274725274</v>
          </cell>
          <cell r="AR11">
            <v>2.5663052543786491</v>
          </cell>
          <cell r="AS11">
            <v>19.818511796733212</v>
          </cell>
          <cell r="AT11">
            <v>42.384615384615387</v>
          </cell>
          <cell r="AU11">
            <v>14.384615384615385</v>
          </cell>
          <cell r="AV11">
            <v>3.3076923076923075</v>
          </cell>
          <cell r="AW11">
            <v>0.52722323049001818</v>
          </cell>
          <cell r="AX11">
            <v>256</v>
          </cell>
          <cell r="AY11">
            <v>948</v>
          </cell>
          <cell r="AZ11">
            <v>324</v>
          </cell>
          <cell r="BA11">
            <v>85</v>
          </cell>
          <cell r="BC11">
            <v>2.2788461538461537</v>
          </cell>
          <cell r="BD11">
            <v>2.6428102429415627</v>
          </cell>
          <cell r="BE11">
            <v>26.329113924050635</v>
          </cell>
          <cell r="BF11">
            <v>36.46153846153846</v>
          </cell>
          <cell r="BG11">
            <v>12.461538461538462</v>
          </cell>
          <cell r="BH11">
            <v>3.2692307692307692</v>
          </cell>
          <cell r="BI11">
            <v>0.53797468354430378</v>
          </cell>
          <cell r="BJ11">
            <v>221</v>
          </cell>
          <cell r="BK11">
            <v>704</v>
          </cell>
          <cell r="BL11">
            <v>196</v>
          </cell>
          <cell r="BM11">
            <v>50</v>
          </cell>
          <cell r="BO11">
            <v>2.3783783783783785</v>
          </cell>
          <cell r="BP11">
            <v>2.751018033740547</v>
          </cell>
          <cell r="BQ11">
            <v>25.227272727272727</v>
          </cell>
          <cell r="BR11">
            <v>27.076923076923077</v>
          </cell>
          <cell r="BS11">
            <v>7.5384615384615383</v>
          </cell>
          <cell r="BT11">
            <v>1.9230769230769231</v>
          </cell>
          <cell r="BU11">
            <v>0.484375</v>
          </cell>
          <cell r="BV11">
            <v>205</v>
          </cell>
          <cell r="BW11">
            <v>712</v>
          </cell>
          <cell r="BX11">
            <v>144</v>
          </cell>
          <cell r="BY11">
            <v>50</v>
          </cell>
          <cell r="CA11">
            <v>2.0459770114942528</v>
          </cell>
          <cell r="CB11">
            <v>2.9205582393988192</v>
          </cell>
          <cell r="CC11">
            <v>29.325842696629213</v>
          </cell>
          <cell r="CD11">
            <v>28.48</v>
          </cell>
          <cell r="CE11">
            <v>5.76</v>
          </cell>
          <cell r="CF11">
            <v>2</v>
          </cell>
          <cell r="CG11">
            <v>0.4353932584269663</v>
          </cell>
          <cell r="CH11">
            <v>262</v>
          </cell>
          <cell r="CI11">
            <v>735</v>
          </cell>
          <cell r="CJ11">
            <v>186</v>
          </cell>
          <cell r="CK11">
            <v>55</v>
          </cell>
          <cell r="CM11">
            <v>2.4831081081081079</v>
          </cell>
          <cell r="CN11">
            <v>3.0141532454856028</v>
          </cell>
          <cell r="CO11">
            <v>24.163265306122447</v>
          </cell>
          <cell r="CP11">
            <v>29.4</v>
          </cell>
          <cell r="CQ11">
            <v>7.44</v>
          </cell>
          <cell r="CR11">
            <v>2.2000000000000002</v>
          </cell>
          <cell r="CS11">
            <v>0.45</v>
          </cell>
          <cell r="CT11">
            <v>192</v>
          </cell>
          <cell r="CU11">
            <v>899</v>
          </cell>
          <cell r="CV11">
            <v>240</v>
          </cell>
          <cell r="CW11">
            <v>68</v>
          </cell>
          <cell r="CY11">
            <v>2.3170103092783507</v>
          </cell>
          <cell r="CZ11">
            <v>3.0908693752730452</v>
          </cell>
          <cell r="DA11">
            <v>25.895439377085651</v>
          </cell>
          <cell r="DB11">
            <v>34.57692307692308</v>
          </cell>
          <cell r="DC11">
            <v>9.2307692307692299</v>
          </cell>
          <cell r="DD11">
            <v>2.6153846153846154</v>
          </cell>
          <cell r="DE11">
            <v>0.42</v>
          </cell>
          <cell r="DF11">
            <v>248</v>
          </cell>
          <cell r="DG11">
            <v>994</v>
          </cell>
          <cell r="DH11">
            <v>255</v>
          </cell>
          <cell r="DI11">
            <v>68</v>
          </cell>
          <cell r="DK11">
            <v>3.2168284789644015</v>
          </cell>
          <cell r="DL11">
            <v>3.1717767295597485</v>
          </cell>
          <cell r="DM11">
            <v>18.651911468812877</v>
          </cell>
          <cell r="DN11">
            <v>38.230769230769234</v>
          </cell>
          <cell r="DO11">
            <v>9.8076923076923084</v>
          </cell>
          <cell r="DP11">
            <v>2.6153846153846154</v>
          </cell>
          <cell r="DQ11">
            <v>0.45875251509054327</v>
          </cell>
          <cell r="DR11">
            <v>255</v>
          </cell>
          <cell r="DS11">
            <v>978</v>
          </cell>
          <cell r="DT11">
            <v>280</v>
          </cell>
          <cell r="DU11">
            <v>71</v>
          </cell>
          <cell r="DV11">
            <v>2</v>
          </cell>
          <cell r="DW11">
            <v>2.6868131868131866</v>
          </cell>
          <cell r="DX11">
            <v>3.2036118980169972</v>
          </cell>
          <cell r="DY11">
            <v>22.331288343558281</v>
          </cell>
          <cell r="DZ11">
            <v>36.222222222222221</v>
          </cell>
          <cell r="EA11">
            <v>10.37037037037037</v>
          </cell>
          <cell r="EB11">
            <v>2.6296296296296298</v>
          </cell>
          <cell r="EC11">
            <v>0.47648261758691207</v>
          </cell>
          <cell r="ED11">
            <v>232</v>
          </cell>
          <cell r="EE11">
            <v>981</v>
          </cell>
          <cell r="EF11">
            <v>252</v>
          </cell>
          <cell r="EG11">
            <v>70</v>
          </cell>
          <cell r="EI11">
            <v>2.0609243697478989</v>
          </cell>
          <cell r="EJ11">
            <v>3.2600780234070221</v>
          </cell>
          <cell r="EK11">
            <v>29.1131498470948</v>
          </cell>
          <cell r="EL11">
            <v>40.875</v>
          </cell>
          <cell r="EM11">
            <v>10.5</v>
          </cell>
          <cell r="EN11">
            <v>2.9166666666666665</v>
          </cell>
          <cell r="EO11">
            <v>0.48521916411824667</v>
          </cell>
          <cell r="EP11">
            <v>247</v>
          </cell>
          <cell r="EQ11">
            <v>913</v>
          </cell>
          <cell r="ER11">
            <v>199</v>
          </cell>
          <cell r="ES11">
            <v>61</v>
          </cell>
          <cell r="EU11">
            <v>2.0940366972477062</v>
          </cell>
          <cell r="EV11">
            <v>3.3407633587786258</v>
          </cell>
          <cell r="EW11">
            <v>28.652792990142387</v>
          </cell>
          <cell r="EX11">
            <v>36.520000000000003</v>
          </cell>
          <cell r="EY11">
            <v>7.96</v>
          </cell>
          <cell r="EZ11">
            <v>2.44</v>
          </cell>
          <cell r="FA11">
            <v>0.51588170865279304</v>
          </cell>
          <cell r="FB11">
            <v>263</v>
          </cell>
          <cell r="FC11">
            <v>10941</v>
          </cell>
          <cell r="FD11">
            <v>3275</v>
          </cell>
          <cell r="FE11">
            <v>849</v>
          </cell>
          <cell r="FF11">
            <v>2</v>
          </cell>
          <cell r="FG11">
            <v>2.5238754325259514</v>
          </cell>
          <cell r="FH11">
            <v>3.3407633587786258</v>
          </cell>
          <cell r="FI11">
            <v>23.772964080065805</v>
          </cell>
          <cell r="FJ11">
            <v>35.522727272727273</v>
          </cell>
          <cell r="FK11">
            <v>10.633116883116884</v>
          </cell>
          <cell r="FL11">
            <v>2.7564935064935066</v>
          </cell>
          <cell r="FM11">
            <v>0.48798098894068181</v>
          </cell>
          <cell r="FN11">
            <v>2798</v>
          </cell>
        </row>
        <row r="12">
          <cell r="A12">
            <v>8</v>
          </cell>
          <cell r="B12" t="str">
            <v>NEUROPEDIATRÍA</v>
          </cell>
          <cell r="C12">
            <v>2273</v>
          </cell>
          <cell r="D12">
            <v>5951</v>
          </cell>
          <cell r="E12">
            <v>5142</v>
          </cell>
          <cell r="F12">
            <v>2978</v>
          </cell>
          <cell r="G12">
            <v>844</v>
          </cell>
          <cell r="M12">
            <v>10014</v>
          </cell>
          <cell r="N12">
            <v>7174</v>
          </cell>
          <cell r="O12">
            <v>1652</v>
          </cell>
          <cell r="P12">
            <v>867</v>
          </cell>
          <cell r="Q12">
            <v>153</v>
          </cell>
          <cell r="S12">
            <v>3.824074074074074</v>
          </cell>
          <cell r="T12">
            <v>1.9054209919261822</v>
          </cell>
          <cell r="U12">
            <v>15.690072639225182</v>
          </cell>
          <cell r="V12">
            <v>63.53846153846154</v>
          </cell>
          <cell r="W12">
            <v>33.346153846153847</v>
          </cell>
          <cell r="X12">
            <v>5.884615384615385</v>
          </cell>
          <cell r="Y12">
            <v>0.34987893462469732</v>
          </cell>
          <cell r="Z12">
            <v>129</v>
          </cell>
          <cell r="AA12">
            <v>1683</v>
          </cell>
          <cell r="AB12">
            <v>791</v>
          </cell>
          <cell r="AC12">
            <v>184</v>
          </cell>
          <cell r="AD12">
            <v>10</v>
          </cell>
          <cell r="AE12">
            <v>4.1658415841584162</v>
          </cell>
          <cell r="AF12">
            <v>2.01145958986731</v>
          </cell>
          <cell r="AG12">
            <v>14.402852049910875</v>
          </cell>
          <cell r="AH12">
            <v>67.319999999999993</v>
          </cell>
          <cell r="AI12">
            <v>31.64</v>
          </cell>
          <cell r="AJ12">
            <v>7.36</v>
          </cell>
          <cell r="AK12">
            <v>0.37730243612596553</v>
          </cell>
          <cell r="AL12">
            <v>132</v>
          </cell>
          <cell r="AM12">
            <v>1683</v>
          </cell>
          <cell r="AN12">
            <v>766</v>
          </cell>
          <cell r="AO12">
            <v>162</v>
          </cell>
          <cell r="AQ12">
            <v>3.7566964285714284</v>
          </cell>
          <cell r="AR12">
            <v>2.0701320132013201</v>
          </cell>
          <cell r="AS12">
            <v>15.971479500891267</v>
          </cell>
          <cell r="AT12">
            <v>64.730769230769226</v>
          </cell>
          <cell r="AU12">
            <v>29.46153846153846</v>
          </cell>
          <cell r="AV12">
            <v>6.2307692307692308</v>
          </cell>
          <cell r="AW12">
            <v>0.39156268568033276</v>
          </cell>
          <cell r="AX12">
            <v>113</v>
          </cell>
          <cell r="AY12">
            <v>1722</v>
          </cell>
          <cell r="AZ12">
            <v>720</v>
          </cell>
          <cell r="BA12">
            <v>192</v>
          </cell>
          <cell r="BB12">
            <v>8</v>
          </cell>
          <cell r="BC12">
            <v>3.6176470588235294</v>
          </cell>
          <cell r="BD12">
            <v>2.1437659033078882</v>
          </cell>
          <cell r="BE12">
            <v>16.585365853658537</v>
          </cell>
          <cell r="BF12">
            <v>63.777777777777779</v>
          </cell>
          <cell r="BG12">
            <v>26.666666666666668</v>
          </cell>
          <cell r="BH12">
            <v>7.1111111111111107</v>
          </cell>
          <cell r="BI12">
            <v>0.42276422764227645</v>
          </cell>
          <cell r="BJ12">
            <v>103</v>
          </cell>
          <cell r="BK12">
            <v>1085</v>
          </cell>
          <cell r="BL12">
            <v>333</v>
          </cell>
          <cell r="BM12">
            <v>98</v>
          </cell>
          <cell r="BO12">
            <v>2.5833333333333335</v>
          </cell>
          <cell r="BP12">
            <v>2.2505033074489504</v>
          </cell>
          <cell r="BQ12">
            <v>23.225806451612904</v>
          </cell>
          <cell r="BR12">
            <v>40.185185185185183</v>
          </cell>
          <cell r="BS12">
            <v>12.333333333333334</v>
          </cell>
          <cell r="BT12">
            <v>3.6296296296296298</v>
          </cell>
          <cell r="BU12">
            <v>0.48018433179723502</v>
          </cell>
          <cell r="BV12">
            <v>88</v>
          </cell>
          <cell r="BW12">
            <v>1222</v>
          </cell>
          <cell r="BX12">
            <v>381</v>
          </cell>
          <cell r="BY12">
            <v>112</v>
          </cell>
          <cell r="BZ12">
            <v>12</v>
          </cell>
          <cell r="CA12">
            <v>2.8027522935779818</v>
          </cell>
          <cell r="CB12">
            <v>2.3449974079834113</v>
          </cell>
          <cell r="CC12">
            <v>21.407528641571194</v>
          </cell>
          <cell r="CD12">
            <v>48.88</v>
          </cell>
          <cell r="CE12">
            <v>15.24</v>
          </cell>
          <cell r="CF12">
            <v>4.4800000000000004</v>
          </cell>
          <cell r="CG12">
            <v>0.3788870703764321</v>
          </cell>
          <cell r="CH12">
            <v>64</v>
          </cell>
          <cell r="CI12">
            <v>1385</v>
          </cell>
          <cell r="CJ12">
            <v>457</v>
          </cell>
          <cell r="CK12">
            <v>153</v>
          </cell>
          <cell r="CM12">
            <v>3.4974747474747474</v>
          </cell>
          <cell r="CN12">
            <v>2.4176129779837776</v>
          </cell>
          <cell r="CO12">
            <v>17.155234657039713</v>
          </cell>
          <cell r="CP12">
            <v>55.4</v>
          </cell>
          <cell r="CQ12">
            <v>18.28</v>
          </cell>
          <cell r="CR12">
            <v>6.12</v>
          </cell>
          <cell r="CS12">
            <v>0.38</v>
          </cell>
          <cell r="CT12">
            <v>66</v>
          </cell>
          <cell r="CU12">
            <v>1404</v>
          </cell>
          <cell r="CV12">
            <v>503</v>
          </cell>
          <cell r="CW12">
            <v>169</v>
          </cell>
          <cell r="CY12">
            <v>3.8571428571428572</v>
          </cell>
          <cell r="CZ12">
            <v>2.4566210045662102</v>
          </cell>
          <cell r="DA12">
            <v>15.555555555555555</v>
          </cell>
          <cell r="DB12">
            <v>56.16</v>
          </cell>
          <cell r="DC12">
            <v>20.12</v>
          </cell>
          <cell r="DD12">
            <v>6.76</v>
          </cell>
          <cell r="DE12">
            <v>0.41</v>
          </cell>
          <cell r="DF12">
            <v>40</v>
          </cell>
          <cell r="DG12">
            <v>1182</v>
          </cell>
          <cell r="DH12">
            <v>410</v>
          </cell>
          <cell r="DI12">
            <v>111</v>
          </cell>
          <cell r="DK12">
            <v>4.0204081632653059</v>
          </cell>
          <cell r="DL12">
            <v>2.4900535577658762</v>
          </cell>
          <cell r="DM12">
            <v>14.923857868020304</v>
          </cell>
          <cell r="DN12">
            <v>43.777777777777779</v>
          </cell>
          <cell r="DO12">
            <v>15.185185185185185</v>
          </cell>
          <cell r="DP12">
            <v>4.1111111111111107</v>
          </cell>
          <cell r="DQ12">
            <v>0.44416243654822335</v>
          </cell>
          <cell r="DR12">
            <v>68</v>
          </cell>
          <cell r="DS12">
            <v>1507</v>
          </cell>
          <cell r="DT12">
            <v>508</v>
          </cell>
          <cell r="DU12">
            <v>161</v>
          </cell>
          <cell r="DW12">
            <v>3.394144144144144</v>
          </cell>
          <cell r="DX12">
            <v>2.532252440725244</v>
          </cell>
          <cell r="DY12">
            <v>17.677504976775051</v>
          </cell>
          <cell r="DZ12">
            <v>55.814814814814817</v>
          </cell>
          <cell r="EA12">
            <v>18.814814814814813</v>
          </cell>
          <cell r="EB12">
            <v>5.9629629629629628</v>
          </cell>
          <cell r="EC12">
            <v>0.45255474452554745</v>
          </cell>
          <cell r="ED12">
            <v>119</v>
          </cell>
          <cell r="EE12">
            <v>1467</v>
          </cell>
          <cell r="EF12">
            <v>468</v>
          </cell>
          <cell r="EG12">
            <v>155</v>
          </cell>
          <cell r="EH12">
            <v>23</v>
          </cell>
          <cell r="EI12">
            <v>3.6675</v>
          </cell>
          <cell r="EJ12">
            <v>2.5776918117343648</v>
          </cell>
          <cell r="EK12">
            <v>16.359918200408998</v>
          </cell>
          <cell r="EL12">
            <v>61.125</v>
          </cell>
          <cell r="EM12">
            <v>19.5</v>
          </cell>
          <cell r="EN12">
            <v>6.458333333333333</v>
          </cell>
          <cell r="EO12">
            <v>0.47171097477845947</v>
          </cell>
          <cell r="EP12">
            <v>138</v>
          </cell>
          <cell r="EQ12">
            <v>1196</v>
          </cell>
          <cell r="ER12">
            <v>397</v>
          </cell>
          <cell r="ES12">
            <v>130</v>
          </cell>
          <cell r="EU12">
            <v>3.3977272727272729</v>
          </cell>
          <cell r="EV12">
            <v>2.6038479018330558</v>
          </cell>
          <cell r="EW12">
            <v>17.658862876254183</v>
          </cell>
          <cell r="EX12">
            <v>47.84</v>
          </cell>
          <cell r="EY12">
            <v>15.88</v>
          </cell>
          <cell r="EZ12">
            <v>5.2</v>
          </cell>
          <cell r="FA12">
            <v>0.50167224080267558</v>
          </cell>
          <cell r="FB12">
            <v>82</v>
          </cell>
          <cell r="FC12">
            <v>17188</v>
          </cell>
          <cell r="FD12">
            <v>6601</v>
          </cell>
          <cell r="FE12">
            <v>1780</v>
          </cell>
          <cell r="FF12">
            <v>53</v>
          </cell>
          <cell r="FG12">
            <v>3.5380815150267599</v>
          </cell>
          <cell r="FH12">
            <v>2.6038479018330558</v>
          </cell>
          <cell r="FI12">
            <v>16.958343030020945</v>
          </cell>
          <cell r="FJ12">
            <v>55.266881028938904</v>
          </cell>
          <cell r="FK12">
            <v>21.225080385852092</v>
          </cell>
          <cell r="FL12">
            <v>5.723472668810289</v>
          </cell>
          <cell r="FM12">
            <v>0.41761694205259481</v>
          </cell>
          <cell r="FN12">
            <v>1142</v>
          </cell>
        </row>
        <row r="13">
          <cell r="A13">
            <v>9</v>
          </cell>
          <cell r="B13" t="str">
            <v>GASTROENTEROLOGIA</v>
          </cell>
          <cell r="C13">
            <v>1208</v>
          </cell>
          <cell r="D13">
            <v>2638</v>
          </cell>
          <cell r="E13">
            <v>2168</v>
          </cell>
          <cell r="F13">
            <v>1532</v>
          </cell>
          <cell r="G13">
            <v>603</v>
          </cell>
          <cell r="M13">
            <v>4290</v>
          </cell>
          <cell r="N13">
            <v>3859</v>
          </cell>
          <cell r="O13">
            <v>1263</v>
          </cell>
          <cell r="P13">
            <v>598</v>
          </cell>
          <cell r="Q13">
            <v>82</v>
          </cell>
          <cell r="S13">
            <v>3.5947712418300655</v>
          </cell>
          <cell r="T13">
            <v>2.112040133779264</v>
          </cell>
          <cell r="U13">
            <v>16.690909090909091</v>
          </cell>
          <cell r="V13">
            <v>46.777777777777779</v>
          </cell>
          <cell r="W13">
            <v>22.148148148148149</v>
          </cell>
          <cell r="X13">
            <v>3.0370370370370372</v>
          </cell>
          <cell r="Y13">
            <v>0.25811559778305621</v>
          </cell>
          <cell r="Z13">
            <v>163</v>
          </cell>
          <cell r="AA13">
            <v>1068</v>
          </cell>
          <cell r="AB13">
            <v>432</v>
          </cell>
          <cell r="AC13">
            <v>80</v>
          </cell>
          <cell r="AE13">
            <v>3.6337448559670782</v>
          </cell>
          <cell r="AF13">
            <v>2.2631067961165048</v>
          </cell>
          <cell r="AG13">
            <v>16.511891279728196</v>
          </cell>
          <cell r="AH13">
            <v>42.72</v>
          </cell>
          <cell r="AI13">
            <v>17.28</v>
          </cell>
          <cell r="AJ13">
            <v>3.2</v>
          </cell>
          <cell r="AK13">
            <v>0.3202247191011236</v>
          </cell>
          <cell r="AL13">
            <v>185</v>
          </cell>
          <cell r="AM13">
            <v>1000</v>
          </cell>
          <cell r="AN13">
            <v>417</v>
          </cell>
          <cell r="AO13">
            <v>60</v>
          </cell>
          <cell r="AQ13">
            <v>3.7702702702702702</v>
          </cell>
          <cell r="AR13">
            <v>2.3020041465100207</v>
          </cell>
          <cell r="AS13">
            <v>15.913978494623656</v>
          </cell>
          <cell r="AT13">
            <v>35.714285714285715</v>
          </cell>
          <cell r="AU13">
            <v>14.892857142857142</v>
          </cell>
          <cell r="AV13">
            <v>2.1428571428571428</v>
          </cell>
          <cell r="AW13">
            <v>0.29199999999999998</v>
          </cell>
          <cell r="AX13">
            <v>163</v>
          </cell>
          <cell r="AY13">
            <v>979</v>
          </cell>
          <cell r="AZ13">
            <v>384</v>
          </cell>
          <cell r="BA13">
            <v>76</v>
          </cell>
          <cell r="BC13">
            <v>2.6352583586626142</v>
          </cell>
          <cell r="BD13">
            <v>2.3539049699617696</v>
          </cell>
          <cell r="BE13">
            <v>22.768166089965398</v>
          </cell>
          <cell r="BF13">
            <v>36.25925925925926</v>
          </cell>
          <cell r="BG13">
            <v>14.222222222222221</v>
          </cell>
          <cell r="BH13">
            <v>2.8148148148148149</v>
          </cell>
          <cell r="BI13">
            <v>0.30439223697650664</v>
          </cell>
          <cell r="BJ13">
            <v>112</v>
          </cell>
          <cell r="BK13">
            <v>363</v>
          </cell>
          <cell r="BL13">
            <v>140</v>
          </cell>
          <cell r="BM13">
            <v>28</v>
          </cell>
          <cell r="BO13">
            <v>2.6428571428571428</v>
          </cell>
          <cell r="BP13">
            <v>2.3708777270421106</v>
          </cell>
          <cell r="BQ13">
            <v>22.702702702702705</v>
          </cell>
          <cell r="BR13">
            <v>16.5</v>
          </cell>
          <cell r="BS13">
            <v>6.3636363636363633</v>
          </cell>
          <cell r="BT13">
            <v>1.2727272727272727</v>
          </cell>
          <cell r="BU13">
            <v>0.57300275482093666</v>
          </cell>
          <cell r="BV13">
            <v>30</v>
          </cell>
          <cell r="BW13">
            <v>57</v>
          </cell>
          <cell r="BX13">
            <v>1</v>
          </cell>
          <cell r="BY13">
            <v>1</v>
          </cell>
          <cell r="CA13">
            <v>0.36538461538461536</v>
          </cell>
          <cell r="CB13">
            <v>2.398580121703854</v>
          </cell>
          <cell r="CC13">
            <v>164.21052631578948</v>
          </cell>
          <cell r="CD13">
            <v>2.1923076923076925</v>
          </cell>
          <cell r="CE13">
            <v>3.8461538461538464E-2</v>
          </cell>
          <cell r="CF13">
            <v>3.8461538461538464E-2</v>
          </cell>
          <cell r="CG13">
            <v>1.0175438596491229</v>
          </cell>
          <cell r="CH13">
            <v>35</v>
          </cell>
          <cell r="CI13">
            <v>166</v>
          </cell>
          <cell r="CJ13">
            <v>46</v>
          </cell>
          <cell r="CK13">
            <v>10</v>
          </cell>
          <cell r="CM13">
            <v>2.6349206349206349</v>
          </cell>
          <cell r="CN13">
            <v>2.4261645193260652</v>
          </cell>
          <cell r="CO13">
            <v>22.771084337349397</v>
          </cell>
          <cell r="CP13">
            <v>9.2222222222222214</v>
          </cell>
          <cell r="CQ13">
            <v>2.5555555555555554</v>
          </cell>
          <cell r="CR13">
            <v>0.55555555555555558</v>
          </cell>
          <cell r="CS13">
            <v>0.52</v>
          </cell>
          <cell r="CT13">
            <v>33</v>
          </cell>
          <cell r="CU13">
            <v>186</v>
          </cell>
          <cell r="CV13">
            <v>56</v>
          </cell>
          <cell r="CW13">
            <v>8</v>
          </cell>
          <cell r="CY13">
            <v>3.875</v>
          </cell>
          <cell r="CZ13">
            <v>2.4503375120540021</v>
          </cell>
          <cell r="DA13">
            <v>15.483870967741936</v>
          </cell>
          <cell r="DB13">
            <v>11.625</v>
          </cell>
          <cell r="DC13">
            <v>3.5</v>
          </cell>
          <cell r="DD13">
            <v>0.5</v>
          </cell>
          <cell r="DE13">
            <v>0.57999999999999996</v>
          </cell>
          <cell r="DF13">
            <v>8</v>
          </cell>
          <cell r="DG13">
            <v>326</v>
          </cell>
          <cell r="DH13">
            <v>109</v>
          </cell>
          <cell r="DI13">
            <v>18</v>
          </cell>
          <cell r="DK13">
            <v>1.4488888888888889</v>
          </cell>
          <cell r="DL13">
            <v>2.4773247824095281</v>
          </cell>
          <cell r="DM13">
            <v>41.411042944785279</v>
          </cell>
          <cell r="DN13">
            <v>11.642857142857142</v>
          </cell>
          <cell r="DO13">
            <v>3.8928571428571428</v>
          </cell>
          <cell r="DP13">
            <v>0.6428571428571429</v>
          </cell>
          <cell r="DQ13">
            <v>0.60122699386503065</v>
          </cell>
          <cell r="DR13">
            <v>28</v>
          </cell>
          <cell r="DS13">
            <v>892</v>
          </cell>
          <cell r="DT13">
            <v>368</v>
          </cell>
          <cell r="DU13">
            <v>74</v>
          </cell>
          <cell r="DW13">
            <v>3.0033670033670035</v>
          </cell>
          <cell r="DX13">
            <v>2.4696197569580556</v>
          </cell>
          <cell r="DY13">
            <v>19.977578475336323</v>
          </cell>
          <cell r="DZ13">
            <v>31.857142857142858</v>
          </cell>
          <cell r="EA13">
            <v>13.142857142857142</v>
          </cell>
          <cell r="EB13">
            <v>2.6428571428571428</v>
          </cell>
          <cell r="EC13">
            <v>0.3867713004484305</v>
          </cell>
          <cell r="ED13">
            <v>71</v>
          </cell>
          <cell r="EE13">
            <v>964</v>
          </cell>
          <cell r="EF13">
            <v>287</v>
          </cell>
          <cell r="EG13">
            <v>66</v>
          </cell>
          <cell r="EI13">
            <v>3.9670781893004117</v>
          </cell>
          <cell r="EJ13">
            <v>2.5595489781536291</v>
          </cell>
          <cell r="EK13">
            <v>15.124481327800829</v>
          </cell>
          <cell r="EL13">
            <v>34.428571428571431</v>
          </cell>
          <cell r="EM13">
            <v>10.25</v>
          </cell>
          <cell r="EN13">
            <v>2.3571428571428572</v>
          </cell>
          <cell r="EO13">
            <v>0.36825726141078841</v>
          </cell>
          <cell r="EP13">
            <v>119</v>
          </cell>
          <cell r="EQ13">
            <v>885</v>
          </cell>
          <cell r="ER13">
            <v>272</v>
          </cell>
          <cell r="ES13">
            <v>42</v>
          </cell>
          <cell r="EU13">
            <v>3.9333333333333331</v>
          </cell>
          <cell r="EV13">
            <v>2.6202572347266879</v>
          </cell>
          <cell r="EW13">
            <v>15.254237288135592</v>
          </cell>
          <cell r="EX13">
            <v>36.875</v>
          </cell>
          <cell r="EY13">
            <v>11.333333333333334</v>
          </cell>
          <cell r="EZ13">
            <v>1.75</v>
          </cell>
          <cell r="FA13">
            <v>0.41242937853107342</v>
          </cell>
          <cell r="FB13">
            <v>117</v>
          </cell>
          <cell r="FC13">
            <v>8149</v>
          </cell>
          <cell r="FD13">
            <v>3110</v>
          </cell>
          <cell r="FE13">
            <v>545</v>
          </cell>
          <cell r="FG13">
            <v>3.2951880307319046</v>
          </cell>
          <cell r="FH13">
            <v>2.6202572347266879</v>
          </cell>
          <cell r="FI13">
            <v>18.208369125046019</v>
          </cell>
          <cell r="FJ13">
            <v>27.623728813559321</v>
          </cell>
          <cell r="FK13">
            <v>10.542372881355933</v>
          </cell>
          <cell r="FL13">
            <v>1.847457627118644</v>
          </cell>
          <cell r="FM13">
            <v>0.36544361271321635</v>
          </cell>
          <cell r="FN13">
            <v>1064</v>
          </cell>
        </row>
        <row r="14">
          <cell r="A14">
            <v>10</v>
          </cell>
          <cell r="B14" t="str">
            <v>ENDOCRINOLOGIA</v>
          </cell>
          <cell r="C14">
            <v>850</v>
          </cell>
          <cell r="D14">
            <v>1423</v>
          </cell>
          <cell r="E14">
            <v>2395</v>
          </cell>
          <cell r="F14">
            <v>2751</v>
          </cell>
          <cell r="G14">
            <v>721</v>
          </cell>
          <cell r="M14">
            <v>3472</v>
          </cell>
          <cell r="N14">
            <v>4668</v>
          </cell>
          <cell r="O14">
            <v>1008</v>
          </cell>
          <cell r="P14">
            <v>574</v>
          </cell>
          <cell r="Q14">
            <v>56</v>
          </cell>
          <cell r="S14">
            <v>2.7692307692307692</v>
          </cell>
          <cell r="T14">
            <v>1.7560975609756098</v>
          </cell>
          <cell r="U14">
            <v>21.666666666666668</v>
          </cell>
          <cell r="V14">
            <v>38.769230769230766</v>
          </cell>
          <cell r="W14">
            <v>22.076923076923077</v>
          </cell>
          <cell r="X14">
            <v>2.1538461538461537</v>
          </cell>
          <cell r="Y14">
            <v>0.24107142857142858</v>
          </cell>
          <cell r="Z14">
            <v>37</v>
          </cell>
          <cell r="AA14">
            <v>892</v>
          </cell>
          <cell r="AB14">
            <v>457</v>
          </cell>
          <cell r="AC14">
            <v>71</v>
          </cell>
          <cell r="AE14">
            <v>2.3978494623655915</v>
          </cell>
          <cell r="AF14">
            <v>1.8428709990300678</v>
          </cell>
          <cell r="AG14">
            <v>25.022421524663677</v>
          </cell>
          <cell r="AH14">
            <v>37.166666666666664</v>
          </cell>
          <cell r="AI14">
            <v>19.041666666666668</v>
          </cell>
          <cell r="AJ14">
            <v>2.9583333333333335</v>
          </cell>
          <cell r="AK14">
            <v>0.28923766816143498</v>
          </cell>
          <cell r="AL14">
            <v>30</v>
          </cell>
          <cell r="AM14">
            <v>963</v>
          </cell>
          <cell r="AN14">
            <v>422</v>
          </cell>
          <cell r="AO14">
            <v>53</v>
          </cell>
          <cell r="AQ14">
            <v>2.1495535714285716</v>
          </cell>
          <cell r="AR14">
            <v>1.9704060564349621</v>
          </cell>
          <cell r="AS14">
            <v>27.912772585669781</v>
          </cell>
          <cell r="AT14">
            <v>37.03846153846154</v>
          </cell>
          <cell r="AU14">
            <v>16.23076923076923</v>
          </cell>
          <cell r="AV14">
            <v>2.0384615384615383</v>
          </cell>
          <cell r="AW14">
            <v>0.32502596053997923</v>
          </cell>
          <cell r="AX14">
            <v>5</v>
          </cell>
          <cell r="AY14">
            <v>803</v>
          </cell>
          <cell r="AZ14">
            <v>319</v>
          </cell>
          <cell r="BA14">
            <v>44</v>
          </cell>
          <cell r="BC14">
            <v>2.46319018404908</v>
          </cell>
          <cell r="BD14">
            <v>2.0688487584650113</v>
          </cell>
          <cell r="BE14">
            <v>24.358655043586552</v>
          </cell>
          <cell r="BF14">
            <v>30.884615384615383</v>
          </cell>
          <cell r="BG14">
            <v>12.26923076923077</v>
          </cell>
          <cell r="BH14">
            <v>1.6923076923076923</v>
          </cell>
          <cell r="BI14">
            <v>0.39726027397260272</v>
          </cell>
          <cell r="BJ14">
            <v>12</v>
          </cell>
          <cell r="BK14">
            <v>427</v>
          </cell>
          <cell r="BL14">
            <v>115</v>
          </cell>
          <cell r="BM14">
            <v>18</v>
          </cell>
          <cell r="BO14">
            <v>1.2130681818181819</v>
          </cell>
          <cell r="BP14">
            <v>2.169051404345522</v>
          </cell>
          <cell r="BQ14">
            <v>49.461358313817328</v>
          </cell>
          <cell r="BR14">
            <v>16.423076923076923</v>
          </cell>
          <cell r="BS14">
            <v>4.4230769230769234</v>
          </cell>
          <cell r="BT14">
            <v>0.69230769230769229</v>
          </cell>
          <cell r="BU14">
            <v>0.65807962529274</v>
          </cell>
          <cell r="BV14">
            <v>3</v>
          </cell>
          <cell r="BW14">
            <v>276</v>
          </cell>
          <cell r="BX14">
            <v>63</v>
          </cell>
          <cell r="BY14">
            <v>21</v>
          </cell>
          <cell r="CA14">
            <v>0.72631578947368425</v>
          </cell>
          <cell r="CB14">
            <v>2.2405128205128206</v>
          </cell>
          <cell r="CC14">
            <v>82.608695652173907</v>
          </cell>
          <cell r="CD14">
            <v>11.04</v>
          </cell>
          <cell r="CE14">
            <v>2.52</v>
          </cell>
          <cell r="CF14">
            <v>0.84</v>
          </cell>
          <cell r="CG14">
            <v>0.90942028985507251</v>
          </cell>
          <cell r="CI14">
            <v>323</v>
          </cell>
          <cell r="CJ14">
            <v>58</v>
          </cell>
          <cell r="CK14">
            <v>22</v>
          </cell>
          <cell r="CM14">
            <v>0.9847560975609756</v>
          </cell>
          <cell r="CN14">
            <v>2.3366533864541834</v>
          </cell>
          <cell r="CO14">
            <v>60.928792569659443</v>
          </cell>
          <cell r="CP14">
            <v>12.92</v>
          </cell>
          <cell r="CQ14">
            <v>2.3199999999999998</v>
          </cell>
          <cell r="CR14">
            <v>0.88</v>
          </cell>
          <cell r="CS14">
            <v>0.97</v>
          </cell>
          <cell r="CT14">
            <v>0</v>
          </cell>
          <cell r="CU14">
            <v>375</v>
          </cell>
          <cell r="CV14">
            <v>119</v>
          </cell>
          <cell r="CW14">
            <v>29</v>
          </cell>
          <cell r="CY14">
            <v>1.3992537313432836</v>
          </cell>
          <cell r="CZ14">
            <v>2.382228490832158</v>
          </cell>
          <cell r="DA14">
            <v>42.88</v>
          </cell>
          <cell r="DB14">
            <v>15</v>
          </cell>
          <cell r="DC14">
            <v>4.76</v>
          </cell>
          <cell r="DD14">
            <v>1.1599999999999999</v>
          </cell>
          <cell r="DE14">
            <v>0.69</v>
          </cell>
          <cell r="DF14">
            <v>0</v>
          </cell>
          <cell r="DG14">
            <v>673</v>
          </cell>
          <cell r="DH14">
            <v>180</v>
          </cell>
          <cell r="DI14">
            <v>44</v>
          </cell>
          <cell r="DK14">
            <v>1.8539944903581267</v>
          </cell>
          <cell r="DL14">
            <v>2.4880797572605116</v>
          </cell>
          <cell r="DM14">
            <v>32.362555720653788</v>
          </cell>
          <cell r="DN14">
            <v>25.884615384615383</v>
          </cell>
          <cell r="DO14">
            <v>6.9230769230769234</v>
          </cell>
          <cell r="DP14">
            <v>1.6923076923076923</v>
          </cell>
          <cell r="DQ14">
            <v>0.41753343239227342</v>
          </cell>
          <cell r="DR14">
            <v>1</v>
          </cell>
          <cell r="DS14">
            <v>825</v>
          </cell>
          <cell r="DT14">
            <v>244</v>
          </cell>
          <cell r="DU14">
            <v>65</v>
          </cell>
          <cell r="DW14">
            <v>2.0024271844660193</v>
          </cell>
          <cell r="DX14">
            <v>2.5735005880047042</v>
          </cell>
          <cell r="DY14">
            <v>29.963636363636365</v>
          </cell>
          <cell r="DZ14">
            <v>31.73076923076923</v>
          </cell>
          <cell r="EA14">
            <v>9.384615384615385</v>
          </cell>
          <cell r="EB14">
            <v>2.5</v>
          </cell>
          <cell r="EC14">
            <v>0.41454545454545455</v>
          </cell>
          <cell r="ED14">
            <v>11</v>
          </cell>
          <cell r="EE14">
            <v>805</v>
          </cell>
          <cell r="EF14">
            <v>217</v>
          </cell>
          <cell r="EG14">
            <v>63</v>
          </cell>
          <cell r="EI14">
            <v>2.163978494623656</v>
          </cell>
          <cell r="EJ14">
            <v>2.6625722543352599</v>
          </cell>
          <cell r="EK14">
            <v>27.726708074534159</v>
          </cell>
          <cell r="EL14">
            <v>33.541666666666664</v>
          </cell>
          <cell r="EM14">
            <v>9.0416666666666661</v>
          </cell>
          <cell r="EN14">
            <v>2.625</v>
          </cell>
          <cell r="EO14">
            <v>0.4372670807453416</v>
          </cell>
          <cell r="EP14">
            <v>7</v>
          </cell>
          <cell r="EQ14">
            <v>770</v>
          </cell>
          <cell r="ER14">
            <v>229</v>
          </cell>
          <cell r="ES14">
            <v>48</v>
          </cell>
          <cell r="EU14">
            <v>1.9642857142857142</v>
          </cell>
          <cell r="EV14">
            <v>2.7160493827160495</v>
          </cell>
          <cell r="EW14">
            <v>30.545454545454543</v>
          </cell>
          <cell r="EX14">
            <v>30.8</v>
          </cell>
          <cell r="EY14">
            <v>9.16</v>
          </cell>
          <cell r="EZ14">
            <v>1.92</v>
          </cell>
          <cell r="FA14">
            <v>0.36883116883116884</v>
          </cell>
          <cell r="FB14">
            <v>21</v>
          </cell>
          <cell r="FC14">
            <v>8140</v>
          </cell>
          <cell r="FD14">
            <v>2997</v>
          </cell>
          <cell r="FE14">
            <v>534</v>
          </cell>
          <cell r="FG14">
            <v>1.8639798488664987</v>
          </cell>
          <cell r="FH14">
            <v>2.7160493827160495</v>
          </cell>
          <cell r="FI14">
            <v>32.189189189189186</v>
          </cell>
          <cell r="FJ14">
            <v>26.776315789473685</v>
          </cell>
          <cell r="FK14">
            <v>9.8585526315789469</v>
          </cell>
          <cell r="FL14">
            <v>1.756578947368421</v>
          </cell>
          <cell r="FM14">
            <v>0.42948402948402947</v>
          </cell>
          <cell r="FN14">
            <v>127</v>
          </cell>
        </row>
        <row r="15">
          <cell r="A15">
            <v>11</v>
          </cell>
          <cell r="B15" t="str">
            <v>INFECTOLOGIA</v>
          </cell>
          <cell r="C15">
            <v>525</v>
          </cell>
          <cell r="D15">
            <v>1263</v>
          </cell>
          <cell r="E15">
            <v>1426</v>
          </cell>
          <cell r="F15">
            <v>1081</v>
          </cell>
          <cell r="G15">
            <v>532</v>
          </cell>
          <cell r="M15">
            <v>2613</v>
          </cell>
          <cell r="N15">
            <v>2214</v>
          </cell>
          <cell r="O15">
            <v>498</v>
          </cell>
          <cell r="P15">
            <v>224</v>
          </cell>
          <cell r="Q15">
            <v>38</v>
          </cell>
          <cell r="R15">
            <v>52</v>
          </cell>
          <cell r="S15">
            <v>1.5</v>
          </cell>
          <cell r="T15">
            <v>2.2232142857142856</v>
          </cell>
          <cell r="U15">
            <v>40</v>
          </cell>
          <cell r="V15">
            <v>19.153846153846153</v>
          </cell>
          <cell r="W15">
            <v>8.615384615384615</v>
          </cell>
          <cell r="X15">
            <v>1.4615384615384615</v>
          </cell>
          <cell r="Y15">
            <v>0.5381526104417671</v>
          </cell>
          <cell r="AA15">
            <v>473</v>
          </cell>
          <cell r="AB15">
            <v>171</v>
          </cell>
          <cell r="AC15">
            <v>23</v>
          </cell>
          <cell r="AD15">
            <v>51</v>
          </cell>
          <cell r="AE15">
            <v>1.4968354430379747</v>
          </cell>
          <cell r="AF15">
            <v>2.458227848101266</v>
          </cell>
          <cell r="AG15">
            <v>40.084566596194506</v>
          </cell>
          <cell r="AH15">
            <v>19.708333333333332</v>
          </cell>
          <cell r="AI15">
            <v>7.125</v>
          </cell>
          <cell r="AJ15">
            <v>0.95833333333333337</v>
          </cell>
          <cell r="AK15">
            <v>0.58773784355179703</v>
          </cell>
          <cell r="AM15">
            <v>521</v>
          </cell>
          <cell r="AN15">
            <v>157</v>
          </cell>
          <cell r="AO15">
            <v>30</v>
          </cell>
          <cell r="AP15">
            <v>46</v>
          </cell>
          <cell r="AQ15">
            <v>1.6487341772151898</v>
          </cell>
          <cell r="AR15">
            <v>2.7028985507246377</v>
          </cell>
          <cell r="AS15">
            <v>36.391554702495199</v>
          </cell>
          <cell r="AT15">
            <v>20.03846153846154</v>
          </cell>
          <cell r="AU15">
            <v>6.0384615384615383</v>
          </cell>
          <cell r="AV15">
            <v>1.1538461538461537</v>
          </cell>
          <cell r="AW15">
            <v>0.50671785028790783</v>
          </cell>
          <cell r="AY15">
            <v>472</v>
          </cell>
          <cell r="AZ15">
            <v>123</v>
          </cell>
          <cell r="BA15">
            <v>27</v>
          </cell>
          <cell r="BB15">
            <v>59</v>
          </cell>
          <cell r="BC15">
            <v>2.6368715083798882</v>
          </cell>
          <cell r="BD15">
            <v>2.9096296296296296</v>
          </cell>
          <cell r="BE15">
            <v>22.754237288135592</v>
          </cell>
          <cell r="BF15">
            <v>18.153846153846153</v>
          </cell>
          <cell r="BG15">
            <v>4.7307692307692308</v>
          </cell>
          <cell r="BH15">
            <v>1.0384615384615385</v>
          </cell>
          <cell r="BI15">
            <v>0.56567796610169496</v>
          </cell>
          <cell r="BK15">
            <v>320</v>
          </cell>
          <cell r="BL15">
            <v>66</v>
          </cell>
          <cell r="BM15">
            <v>18</v>
          </cell>
          <cell r="BN15">
            <v>41</v>
          </cell>
          <cell r="BO15">
            <v>1.095890410958904</v>
          </cell>
          <cell r="BP15">
            <v>3.0823211875843457</v>
          </cell>
          <cell r="BQ15">
            <v>54.75</v>
          </cell>
          <cell r="BR15">
            <v>12.307692307692308</v>
          </cell>
          <cell r="BS15">
            <v>2.5384615384615383</v>
          </cell>
          <cell r="BT15">
            <v>0.69230769230769229</v>
          </cell>
          <cell r="BU15">
            <v>0.77812499999999996</v>
          </cell>
          <cell r="BW15">
            <v>378</v>
          </cell>
          <cell r="BX15">
            <v>95</v>
          </cell>
          <cell r="BY15">
            <v>16</v>
          </cell>
          <cell r="BZ15">
            <v>56</v>
          </cell>
          <cell r="CA15">
            <v>1.3309859154929577</v>
          </cell>
          <cell r="CB15">
            <v>3.1842105263157894</v>
          </cell>
          <cell r="CC15">
            <v>45.079365079365076</v>
          </cell>
          <cell r="CD15">
            <v>15.12</v>
          </cell>
          <cell r="CE15">
            <v>3.8</v>
          </cell>
          <cell r="CF15">
            <v>0.64</v>
          </cell>
          <cell r="CG15">
            <v>0.60317460317460314</v>
          </cell>
          <cell r="CI15">
            <v>339</v>
          </cell>
          <cell r="CJ15">
            <v>83</v>
          </cell>
          <cell r="CK15">
            <v>13</v>
          </cell>
          <cell r="CL15">
            <v>49</v>
          </cell>
          <cell r="CM15">
            <v>2.2905405405405403</v>
          </cell>
          <cell r="CN15">
            <v>3.2655059847660501</v>
          </cell>
          <cell r="CO15">
            <v>26.194690265486724</v>
          </cell>
          <cell r="CP15">
            <v>14.125</v>
          </cell>
          <cell r="CQ15">
            <v>3.4583333333333335</v>
          </cell>
          <cell r="CR15">
            <v>0.54166666666666663</v>
          </cell>
          <cell r="CS15">
            <v>0.72</v>
          </cell>
          <cell r="CT15">
            <v>0</v>
          </cell>
          <cell r="CU15">
            <v>311</v>
          </cell>
          <cell r="CV15">
            <v>67</v>
          </cell>
          <cell r="CW15">
            <v>17</v>
          </cell>
          <cell r="CX15">
            <v>52</v>
          </cell>
          <cell r="CY15">
            <v>2.356060606060606</v>
          </cell>
          <cell r="CZ15">
            <v>3.3590263691683568</v>
          </cell>
          <cell r="DA15">
            <v>25.466237942122184</v>
          </cell>
          <cell r="DB15">
            <v>15.55</v>
          </cell>
          <cell r="DC15">
            <v>3.35</v>
          </cell>
          <cell r="DD15">
            <v>0.85</v>
          </cell>
          <cell r="DE15">
            <v>0.73</v>
          </cell>
          <cell r="DF15">
            <v>0</v>
          </cell>
          <cell r="DG15">
            <v>354</v>
          </cell>
          <cell r="DH15">
            <v>74</v>
          </cell>
          <cell r="DI15">
            <v>12</v>
          </cell>
          <cell r="DJ15">
            <v>56</v>
          </cell>
          <cell r="DK15">
            <v>2.2264150943396226</v>
          </cell>
          <cell r="DL15">
            <v>3.4584905660377356</v>
          </cell>
          <cell r="DM15">
            <v>26.949152542372882</v>
          </cell>
          <cell r="DN15">
            <v>13.615384615384615</v>
          </cell>
          <cell r="DO15">
            <v>2.8461538461538463</v>
          </cell>
          <cell r="DP15">
            <v>0.46153846153846156</v>
          </cell>
          <cell r="DQ15">
            <v>0.66949152542372881</v>
          </cell>
          <cell r="DS15">
            <v>362</v>
          </cell>
          <cell r="DT15">
            <v>100</v>
          </cell>
          <cell r="DU15">
            <v>21</v>
          </cell>
          <cell r="DV15">
            <v>40</v>
          </cell>
          <cell r="DW15">
            <v>1.2928571428571429</v>
          </cell>
          <cell r="DX15">
            <v>3.4724137931034482</v>
          </cell>
          <cell r="DY15">
            <v>46.408839779005525</v>
          </cell>
          <cell r="DZ15">
            <v>13.923076923076923</v>
          </cell>
          <cell r="EA15">
            <v>3.8461538461538463</v>
          </cell>
          <cell r="EB15">
            <v>0.80769230769230771</v>
          </cell>
          <cell r="EC15">
            <v>0.70718232044198892</v>
          </cell>
          <cell r="ED15">
            <v>0</v>
          </cell>
          <cell r="EE15">
            <v>425</v>
          </cell>
          <cell r="EF15">
            <v>126</v>
          </cell>
          <cell r="EG15">
            <v>38</v>
          </cell>
          <cell r="EH15">
            <v>51</v>
          </cell>
          <cell r="EI15">
            <v>1.585820895522388</v>
          </cell>
          <cell r="EJ15">
            <v>3.4626749611197511</v>
          </cell>
          <cell r="EK15">
            <v>37.835294117647059</v>
          </cell>
          <cell r="EL15">
            <v>17</v>
          </cell>
          <cell r="EM15">
            <v>5.04</v>
          </cell>
          <cell r="EN15">
            <v>1.52</v>
          </cell>
          <cell r="EO15">
            <v>0.62588235294117645</v>
          </cell>
          <cell r="EQ15">
            <v>374</v>
          </cell>
          <cell r="ER15">
            <v>97</v>
          </cell>
          <cell r="ES15">
            <v>18</v>
          </cell>
          <cell r="ET15">
            <v>48</v>
          </cell>
          <cell r="EU15">
            <v>2.2804878048780486</v>
          </cell>
          <cell r="EV15">
            <v>3.4902386117136661</v>
          </cell>
          <cell r="EW15">
            <v>26.310160427807485</v>
          </cell>
          <cell r="EX15">
            <v>17</v>
          </cell>
          <cell r="EY15">
            <v>4.4090909090909092</v>
          </cell>
          <cell r="EZ15">
            <v>0.81818181818181823</v>
          </cell>
          <cell r="FA15">
            <v>0.68181818181818177</v>
          </cell>
          <cell r="FC15">
            <v>4827</v>
          </cell>
          <cell r="FD15">
            <v>1383</v>
          </cell>
          <cell r="FE15">
            <v>271</v>
          </cell>
          <cell r="FF15">
            <v>601</v>
          </cell>
          <cell r="FG15">
            <v>1.6818815331010453</v>
          </cell>
          <cell r="FH15">
            <v>3.4902386117136661</v>
          </cell>
          <cell r="FI15">
            <v>35.674331883157237</v>
          </cell>
          <cell r="FJ15">
            <v>16.307432432432432</v>
          </cell>
          <cell r="FK15">
            <v>4.6722972972972974</v>
          </cell>
          <cell r="FL15">
            <v>0.91554054054054057</v>
          </cell>
          <cell r="FM15">
            <v>0.62937642428009111</v>
          </cell>
          <cell r="FN15">
            <v>0</v>
          </cell>
        </row>
        <row r="16">
          <cell r="A16">
            <v>12</v>
          </cell>
          <cell r="B16" t="str">
            <v>DERMATOLOGIA</v>
          </cell>
          <cell r="C16">
            <v>3087</v>
          </cell>
          <cell r="D16">
            <v>4677</v>
          </cell>
          <cell r="E16">
            <v>3046</v>
          </cell>
          <cell r="F16">
            <v>2066</v>
          </cell>
          <cell r="G16">
            <v>781</v>
          </cell>
          <cell r="M16">
            <v>6541</v>
          </cell>
          <cell r="N16">
            <v>7116</v>
          </cell>
          <cell r="O16">
            <v>2070</v>
          </cell>
          <cell r="P16">
            <v>1482</v>
          </cell>
          <cell r="Q16">
            <v>416</v>
          </cell>
          <cell r="S16">
            <v>5</v>
          </cell>
          <cell r="T16">
            <v>1.3967611336032388</v>
          </cell>
          <cell r="U16">
            <v>12</v>
          </cell>
          <cell r="V16">
            <v>79.615384615384613</v>
          </cell>
          <cell r="W16">
            <v>57</v>
          </cell>
          <cell r="X16">
            <v>16</v>
          </cell>
          <cell r="Y16">
            <v>5.7004830917874394E-2</v>
          </cell>
          <cell r="Z16">
            <v>187</v>
          </cell>
          <cell r="AA16">
            <v>1513</v>
          </cell>
          <cell r="AB16">
            <v>1037</v>
          </cell>
          <cell r="AC16">
            <v>299</v>
          </cell>
          <cell r="AE16">
            <v>4.9444444444444446</v>
          </cell>
          <cell r="AF16">
            <v>1.4223898372369987</v>
          </cell>
          <cell r="AG16">
            <v>12.134831460674157</v>
          </cell>
          <cell r="AH16">
            <v>65.782608695652172</v>
          </cell>
          <cell r="AI16">
            <v>45.086956521739133</v>
          </cell>
          <cell r="AJ16">
            <v>13</v>
          </cell>
          <cell r="AK16">
            <v>6.9398545935228026E-2</v>
          </cell>
          <cell r="AL16">
            <v>148</v>
          </cell>
          <cell r="AM16">
            <v>1647</v>
          </cell>
          <cell r="AN16">
            <v>1180</v>
          </cell>
          <cell r="AO16">
            <v>279</v>
          </cell>
          <cell r="AQ16">
            <v>4.5371900826446279</v>
          </cell>
          <cell r="AR16">
            <v>1.4138956474722899</v>
          </cell>
          <cell r="AS16">
            <v>13.224043715846994</v>
          </cell>
          <cell r="AT16">
            <v>63.346153846153847</v>
          </cell>
          <cell r="AU16">
            <v>45.384615384615387</v>
          </cell>
          <cell r="AV16">
            <v>10.73076923076923</v>
          </cell>
          <cell r="AW16">
            <v>7.5895567698846381E-2</v>
          </cell>
          <cell r="AX16">
            <v>184</v>
          </cell>
          <cell r="AY16">
            <v>1458</v>
          </cell>
          <cell r="AZ16">
            <v>1019</v>
          </cell>
          <cell r="BA16">
            <v>250</v>
          </cell>
          <cell r="BC16">
            <v>3.2764044943820223</v>
          </cell>
          <cell r="BD16">
            <v>1.417549809241204</v>
          </cell>
          <cell r="BE16">
            <v>18.31275720164609</v>
          </cell>
          <cell r="BF16">
            <v>56.07692307692308</v>
          </cell>
          <cell r="BG16">
            <v>39.192307692307693</v>
          </cell>
          <cell r="BH16">
            <v>9.615384615384615</v>
          </cell>
          <cell r="BI16">
            <v>7.956104252400549E-2</v>
          </cell>
          <cell r="BJ16">
            <v>168</v>
          </cell>
          <cell r="BK16">
            <v>459</v>
          </cell>
          <cell r="BL16">
            <v>351</v>
          </cell>
          <cell r="BM16">
            <v>78</v>
          </cell>
          <cell r="BO16">
            <v>3.8250000000000002</v>
          </cell>
          <cell r="BP16">
            <v>1.4099427895048333</v>
          </cell>
          <cell r="BQ16">
            <v>15.686274509803923</v>
          </cell>
          <cell r="BR16">
            <v>35.307692307692307</v>
          </cell>
          <cell r="BS16">
            <v>27</v>
          </cell>
          <cell r="BT16">
            <v>6</v>
          </cell>
          <cell r="BU16">
            <v>0.12418300653594772</v>
          </cell>
          <cell r="BV16">
            <v>38</v>
          </cell>
          <cell r="BW16">
            <v>275</v>
          </cell>
          <cell r="BX16">
            <v>180</v>
          </cell>
          <cell r="BY16">
            <v>49</v>
          </cell>
          <cell r="CA16">
            <v>1.2557077625570776</v>
          </cell>
          <cell r="CB16">
            <v>1.4139836159268433</v>
          </cell>
          <cell r="CC16">
            <v>47.781818181818181</v>
          </cell>
          <cell r="CD16">
            <v>11</v>
          </cell>
          <cell r="CE16">
            <v>7.2</v>
          </cell>
          <cell r="CF16">
            <v>1.96</v>
          </cell>
          <cell r="CG16">
            <v>0.10181818181818182</v>
          </cell>
          <cell r="CH16">
            <v>26</v>
          </cell>
          <cell r="CI16">
            <v>259</v>
          </cell>
          <cell r="CJ16">
            <v>123</v>
          </cell>
          <cell r="CK16">
            <v>44</v>
          </cell>
          <cell r="CM16">
            <v>0.94871794871794868</v>
          </cell>
          <cell r="CN16">
            <v>1.4298212956068503</v>
          </cell>
          <cell r="CO16">
            <v>63.243243243243235</v>
          </cell>
          <cell r="CP16">
            <v>10.791666666666666</v>
          </cell>
          <cell r="CQ16">
            <v>5.125</v>
          </cell>
          <cell r="CR16">
            <v>1.8333333333333333</v>
          </cell>
          <cell r="CS16">
            <v>0.11</v>
          </cell>
          <cell r="CT16">
            <v>26</v>
          </cell>
          <cell r="CU16">
            <v>800</v>
          </cell>
          <cell r="CV16">
            <v>580</v>
          </cell>
          <cell r="CW16">
            <v>151</v>
          </cell>
          <cell r="CY16">
            <v>2.4922118380062304</v>
          </cell>
          <cell r="CZ16">
            <v>1.424899193548387</v>
          </cell>
          <cell r="DA16">
            <v>24.074999999999999</v>
          </cell>
          <cell r="DB16">
            <v>32</v>
          </cell>
          <cell r="DC16">
            <v>23.2</v>
          </cell>
          <cell r="DD16">
            <v>6.04</v>
          </cell>
          <cell r="DE16">
            <v>0.11</v>
          </cell>
          <cell r="DF16">
            <v>74</v>
          </cell>
          <cell r="DG16">
            <v>932</v>
          </cell>
          <cell r="DH16">
            <v>383</v>
          </cell>
          <cell r="DI16">
            <v>143</v>
          </cell>
          <cell r="DK16">
            <v>2.7738095238095237</v>
          </cell>
          <cell r="DL16">
            <v>1.4858721389108129</v>
          </cell>
          <cell r="DM16">
            <v>21.630901287553648</v>
          </cell>
          <cell r="DN16">
            <v>37.28</v>
          </cell>
          <cell r="DO16">
            <v>15.32</v>
          </cell>
          <cell r="DP16">
            <v>5.72</v>
          </cell>
          <cell r="DQ16">
            <v>0.11802575107296137</v>
          </cell>
          <cell r="DR16">
            <v>77</v>
          </cell>
          <cell r="DS16">
            <v>1399</v>
          </cell>
          <cell r="DT16">
            <v>649</v>
          </cell>
          <cell r="DU16">
            <v>240</v>
          </cell>
          <cell r="DW16">
            <v>4.1636904761904763</v>
          </cell>
          <cell r="DX16">
            <v>1.5481099656357389</v>
          </cell>
          <cell r="DY16">
            <v>14.410293066476054</v>
          </cell>
          <cell r="DZ16">
            <v>53.807692307692307</v>
          </cell>
          <cell r="EA16">
            <v>24.96153846153846</v>
          </cell>
          <cell r="EB16">
            <v>9.2307692307692299</v>
          </cell>
          <cell r="EC16">
            <v>8.863473909935668E-2</v>
          </cell>
          <cell r="ED16">
            <v>117</v>
          </cell>
          <cell r="EE16">
            <v>1495</v>
          </cell>
          <cell r="EF16">
            <v>682</v>
          </cell>
          <cell r="EG16">
            <v>266</v>
          </cell>
          <cell r="EI16">
            <v>4.7012578616352201</v>
          </cell>
          <cell r="EJ16">
            <v>1.6054004696060526</v>
          </cell>
          <cell r="EK16">
            <v>12.762541806020067</v>
          </cell>
          <cell r="EL16">
            <v>62.291666666666664</v>
          </cell>
          <cell r="EM16">
            <v>28.416666666666668</v>
          </cell>
          <cell r="EN16">
            <v>11.083333333333334</v>
          </cell>
          <cell r="EO16">
            <v>8.9632107023411373E-2</v>
          </cell>
          <cell r="EP16">
            <v>126</v>
          </cell>
          <cell r="EQ16">
            <v>1350</v>
          </cell>
          <cell r="ER16">
            <v>618</v>
          </cell>
          <cell r="ES16">
            <v>203</v>
          </cell>
          <cell r="EU16">
            <v>4.7368421052631575</v>
          </cell>
          <cell r="EV16">
            <v>1.6485997102848866</v>
          </cell>
          <cell r="EW16">
            <v>12.666666666666666</v>
          </cell>
          <cell r="EX16">
            <v>51.92307692307692</v>
          </cell>
          <cell r="EY16">
            <v>23.76923076923077</v>
          </cell>
          <cell r="EZ16">
            <v>7.8076923076923075</v>
          </cell>
          <cell r="FA16">
            <v>0.10222222222222223</v>
          </cell>
          <cell r="FB16">
            <v>122</v>
          </cell>
          <cell r="FC16">
            <v>13657</v>
          </cell>
          <cell r="FD16">
            <v>8284</v>
          </cell>
          <cell r="FE16">
            <v>2418</v>
          </cell>
          <cell r="FG16">
            <v>3.6555139186295502</v>
          </cell>
          <cell r="FH16">
            <v>1.6485997102848866</v>
          </cell>
          <cell r="FI16">
            <v>16.413560811305558</v>
          </cell>
          <cell r="FJ16">
            <v>46.93127147766323</v>
          </cell>
          <cell r="FK16">
            <v>28.467353951890033</v>
          </cell>
          <cell r="FL16">
            <v>8.3092783505154646</v>
          </cell>
          <cell r="FM16">
            <v>8.6036464816577576E-2</v>
          </cell>
          <cell r="FN16">
            <v>1293</v>
          </cell>
        </row>
        <row r="17">
          <cell r="A17">
            <v>13</v>
          </cell>
          <cell r="B17" t="str">
            <v>NEFROLOGIA</v>
          </cell>
          <cell r="C17">
            <v>430</v>
          </cell>
          <cell r="D17">
            <v>1373</v>
          </cell>
          <cell r="E17">
            <v>1476</v>
          </cell>
          <cell r="F17">
            <v>959</v>
          </cell>
          <cell r="G17">
            <v>361</v>
          </cell>
          <cell r="M17">
            <v>2129</v>
          </cell>
          <cell r="N17">
            <v>2470</v>
          </cell>
          <cell r="O17">
            <v>421</v>
          </cell>
          <cell r="P17">
            <v>206</v>
          </cell>
          <cell r="Q17">
            <v>24</v>
          </cell>
          <cell r="S17">
            <v>2.263440860215054</v>
          </cell>
          <cell r="T17">
            <v>2.0436893203883497</v>
          </cell>
          <cell r="U17">
            <v>26.508313539192397</v>
          </cell>
          <cell r="V17">
            <v>16.84</v>
          </cell>
          <cell r="W17">
            <v>8.24</v>
          </cell>
          <cell r="X17">
            <v>0.96</v>
          </cell>
          <cell r="Y17">
            <v>0.49168646080760092</v>
          </cell>
          <cell r="AA17">
            <v>483</v>
          </cell>
          <cell r="AB17">
            <v>186</v>
          </cell>
          <cell r="AC17">
            <v>38</v>
          </cell>
          <cell r="AE17">
            <v>2.037974683544304</v>
          </cell>
          <cell r="AF17">
            <v>2.306122448979592</v>
          </cell>
          <cell r="AG17">
            <v>29.440993788819874</v>
          </cell>
          <cell r="AH17">
            <v>18.576923076923077</v>
          </cell>
          <cell r="AI17">
            <v>7.1538461538461542</v>
          </cell>
          <cell r="AJ17">
            <v>1.4615384615384615</v>
          </cell>
          <cell r="AK17">
            <v>0.43892339544513459</v>
          </cell>
          <cell r="AM17">
            <v>530</v>
          </cell>
          <cell r="AN17">
            <v>155</v>
          </cell>
          <cell r="AO17">
            <v>37</v>
          </cell>
          <cell r="AP17">
            <v>2</v>
          </cell>
          <cell r="AQ17">
            <v>1.8596491228070176</v>
          </cell>
          <cell r="AR17">
            <v>2.6215722120658134</v>
          </cell>
          <cell r="AS17">
            <v>32.264150943396224</v>
          </cell>
          <cell r="AT17">
            <v>18.928571428571427</v>
          </cell>
          <cell r="AU17">
            <v>5.5357142857142856</v>
          </cell>
          <cell r="AV17">
            <v>1.3214285714285714</v>
          </cell>
          <cell r="AW17">
            <v>0.46037735849056605</v>
          </cell>
          <cell r="AY17">
            <v>471</v>
          </cell>
          <cell r="AZ17">
            <v>107</v>
          </cell>
          <cell r="BA17">
            <v>29</v>
          </cell>
          <cell r="BC17">
            <v>3.3884892086330933</v>
          </cell>
          <cell r="BD17">
            <v>2.9128440366972477</v>
          </cell>
          <cell r="BE17">
            <v>17.70700636942675</v>
          </cell>
          <cell r="BF17">
            <v>16.241379310344829</v>
          </cell>
          <cell r="BG17">
            <v>3.6896551724137931</v>
          </cell>
          <cell r="BH17">
            <v>1</v>
          </cell>
          <cell r="BI17">
            <v>0.50318471337579618</v>
          </cell>
          <cell r="BK17">
            <v>345</v>
          </cell>
          <cell r="BL17">
            <v>52</v>
          </cell>
          <cell r="BM17">
            <v>15</v>
          </cell>
          <cell r="BO17">
            <v>1.116504854368932</v>
          </cell>
          <cell r="BP17">
            <v>3.1869688385269122</v>
          </cell>
          <cell r="BQ17">
            <v>53.739130434782609</v>
          </cell>
          <cell r="BR17">
            <v>11.896551724137931</v>
          </cell>
          <cell r="BS17">
            <v>1.7931034482758621</v>
          </cell>
          <cell r="BT17">
            <v>0.51724137931034486</v>
          </cell>
          <cell r="BU17">
            <v>0.57101449275362315</v>
          </cell>
          <cell r="BW17">
            <v>342</v>
          </cell>
          <cell r="BX17">
            <v>62</v>
          </cell>
          <cell r="BY17">
            <v>19</v>
          </cell>
          <cell r="CA17">
            <v>1.2808988764044944</v>
          </cell>
          <cell r="CB17">
            <v>3.375</v>
          </cell>
          <cell r="CC17">
            <v>46.84210526315789</v>
          </cell>
          <cell r="CD17">
            <v>13.153846153846153</v>
          </cell>
          <cell r="CE17">
            <v>2.3846153846153846</v>
          </cell>
          <cell r="CF17">
            <v>0.73076923076923073</v>
          </cell>
          <cell r="CG17">
            <v>0.5</v>
          </cell>
          <cell r="CI17">
            <v>409</v>
          </cell>
          <cell r="CJ17">
            <v>54</v>
          </cell>
          <cell r="CK17">
            <v>20</v>
          </cell>
          <cell r="CM17">
            <v>3.8952380952380952</v>
          </cell>
          <cell r="CN17">
            <v>3.6508515815085159</v>
          </cell>
          <cell r="CO17">
            <v>15.403422982885086</v>
          </cell>
          <cell r="CP17">
            <v>16.36</v>
          </cell>
          <cell r="CQ17">
            <v>2.16</v>
          </cell>
          <cell r="CR17">
            <v>0.8</v>
          </cell>
          <cell r="CS17">
            <v>0.56999999999999995</v>
          </cell>
          <cell r="CT17">
            <v>0</v>
          </cell>
          <cell r="CU17">
            <v>509</v>
          </cell>
          <cell r="CV17">
            <v>106</v>
          </cell>
          <cell r="CW17">
            <v>23</v>
          </cell>
          <cell r="CX17">
            <v>27</v>
          </cell>
          <cell r="CY17">
            <v>4.7129629629629628</v>
          </cell>
          <cell r="CZ17">
            <v>3.7823275862068964</v>
          </cell>
          <cell r="DA17">
            <v>12.730844793713162</v>
          </cell>
          <cell r="DB17">
            <v>20.36</v>
          </cell>
          <cell r="DC17">
            <v>4.24</v>
          </cell>
          <cell r="DD17">
            <v>0.92</v>
          </cell>
          <cell r="DE17">
            <v>0.48</v>
          </cell>
          <cell r="DF17">
            <v>17</v>
          </cell>
          <cell r="DG17">
            <v>567</v>
          </cell>
          <cell r="DH17">
            <v>107</v>
          </cell>
          <cell r="DI17">
            <v>28</v>
          </cell>
          <cell r="DK17">
            <v>1.8</v>
          </cell>
          <cell r="DL17">
            <v>3.9391304347826086</v>
          </cell>
          <cell r="DM17">
            <v>33.333333333333336</v>
          </cell>
          <cell r="DN17">
            <v>21.807692307692307</v>
          </cell>
          <cell r="DO17">
            <v>4.115384615384615</v>
          </cell>
          <cell r="DP17">
            <v>1.0769230769230769</v>
          </cell>
          <cell r="DQ17">
            <v>0.5149911816578483</v>
          </cell>
          <cell r="DR17">
            <v>10</v>
          </cell>
          <cell r="DS17">
            <v>635</v>
          </cell>
          <cell r="DT17">
            <v>99</v>
          </cell>
          <cell r="DU17">
            <v>31</v>
          </cell>
          <cell r="DV17">
            <v>44</v>
          </cell>
          <cell r="DW17">
            <v>2.4329501915708813</v>
          </cell>
          <cell r="DX17">
            <v>4.155202821869489</v>
          </cell>
          <cell r="DY17">
            <v>24.661417322834644</v>
          </cell>
          <cell r="DZ17">
            <v>21.166666666666668</v>
          </cell>
          <cell r="EA17">
            <v>3.3</v>
          </cell>
          <cell r="EB17">
            <v>1.0333333333333334</v>
          </cell>
          <cell r="EC17">
            <v>0.49133858267716535</v>
          </cell>
          <cell r="ED17">
            <v>9</v>
          </cell>
          <cell r="EE17">
            <v>632</v>
          </cell>
          <cell r="EF17">
            <v>93</v>
          </cell>
          <cell r="EG17">
            <v>20</v>
          </cell>
          <cell r="EH17">
            <v>9</v>
          </cell>
          <cell r="EI17">
            <v>1.9874213836477987</v>
          </cell>
          <cell r="EJ17">
            <v>4.3553382233088831</v>
          </cell>
          <cell r="EK17">
            <v>30.189873417721522</v>
          </cell>
          <cell r="EL17">
            <v>23.407407407407408</v>
          </cell>
          <cell r="EM17">
            <v>3.4444444444444446</v>
          </cell>
          <cell r="EN17">
            <v>0.7407407407407407</v>
          </cell>
          <cell r="EO17">
            <v>0.509493670886076</v>
          </cell>
          <cell r="EQ17">
            <v>554</v>
          </cell>
          <cell r="ER17">
            <v>102</v>
          </cell>
          <cell r="ES17">
            <v>22</v>
          </cell>
          <cell r="EU17">
            <v>3.1839080459770117</v>
          </cell>
          <cell r="EV17">
            <v>4.4379232505643342</v>
          </cell>
          <cell r="EW17">
            <v>18.84476534296029</v>
          </cell>
          <cell r="EX17">
            <v>22.16</v>
          </cell>
          <cell r="EY17">
            <v>4.08</v>
          </cell>
          <cell r="EZ17">
            <v>0.88</v>
          </cell>
          <cell r="FA17">
            <v>0.45306859205776173</v>
          </cell>
          <cell r="FC17">
            <v>5898</v>
          </cell>
          <cell r="FD17">
            <v>1329</v>
          </cell>
          <cell r="FE17">
            <v>306</v>
          </cell>
          <cell r="FF17">
            <v>82</v>
          </cell>
          <cell r="FG17">
            <v>2.1812130177514795</v>
          </cell>
          <cell r="FH17">
            <v>4.4379232505643342</v>
          </cell>
          <cell r="FI17">
            <v>27.50762970498474</v>
          </cell>
          <cell r="FJ17">
            <v>18.489028213166144</v>
          </cell>
          <cell r="FK17">
            <v>4.1661442006269596</v>
          </cell>
          <cell r="FL17">
            <v>0.95924764890282133</v>
          </cell>
          <cell r="FM17">
            <v>0.49576127500847744</v>
          </cell>
          <cell r="FN17">
            <v>36</v>
          </cell>
        </row>
        <row r="18">
          <cell r="A18">
            <v>14</v>
          </cell>
          <cell r="B18" t="str">
            <v xml:space="preserve">U.CLINICA ASMA </v>
          </cell>
          <cell r="C18">
            <v>291</v>
          </cell>
          <cell r="D18">
            <v>2476</v>
          </cell>
          <cell r="E18">
            <v>2701</v>
          </cell>
          <cell r="F18">
            <v>1284</v>
          </cell>
          <cell r="G18">
            <v>290</v>
          </cell>
          <cell r="M18">
            <v>4281</v>
          </cell>
          <cell r="N18">
            <v>2761</v>
          </cell>
          <cell r="O18">
            <v>877</v>
          </cell>
          <cell r="P18">
            <v>370</v>
          </cell>
          <cell r="Q18">
            <v>33</v>
          </cell>
          <cell r="S18">
            <v>1.9931818181818182</v>
          </cell>
          <cell r="T18">
            <v>2.3702702702702703</v>
          </cell>
          <cell r="U18">
            <v>30.102622576966937</v>
          </cell>
          <cell r="V18">
            <v>33.730769230769234</v>
          </cell>
          <cell r="W18">
            <v>14.23076923076923</v>
          </cell>
          <cell r="X18">
            <v>1.2692307692307692</v>
          </cell>
          <cell r="Y18">
            <v>3.9908779931584946E-2</v>
          </cell>
          <cell r="Z18">
            <v>152</v>
          </cell>
          <cell r="AA18">
            <v>752</v>
          </cell>
          <cell r="AB18">
            <v>217</v>
          </cell>
          <cell r="AC18">
            <v>23</v>
          </cell>
          <cell r="AE18">
            <v>2.2926829268292681</v>
          </cell>
          <cell r="AF18">
            <v>2.7751277683134581</v>
          </cell>
          <cell r="AG18">
            <v>26.170212765957448</v>
          </cell>
          <cell r="AH18">
            <v>32.695652173913047</v>
          </cell>
          <cell r="AI18">
            <v>9.4347826086956523</v>
          </cell>
          <cell r="AJ18">
            <v>1</v>
          </cell>
          <cell r="AK18">
            <v>3.5904255319148939E-2</v>
          </cell>
          <cell r="AL18">
            <v>144</v>
          </cell>
          <cell r="AM18">
            <v>758</v>
          </cell>
          <cell r="AN18">
            <v>206</v>
          </cell>
          <cell r="AO18">
            <v>19</v>
          </cell>
          <cell r="AQ18">
            <v>2.0159574468085109</v>
          </cell>
          <cell r="AR18">
            <v>3.0100882723833542</v>
          </cell>
          <cell r="AS18">
            <v>29.762532981530342</v>
          </cell>
          <cell r="AT18">
            <v>29.153846153846153</v>
          </cell>
          <cell r="AU18">
            <v>7.9230769230769234</v>
          </cell>
          <cell r="AV18">
            <v>0.73076923076923073</v>
          </cell>
          <cell r="AW18">
            <v>3.825857519788918E-2</v>
          </cell>
          <cell r="AX18">
            <v>136</v>
          </cell>
          <cell r="AY18">
            <v>711</v>
          </cell>
          <cell r="AZ18">
            <v>200</v>
          </cell>
          <cell r="BA18">
            <v>14</v>
          </cell>
          <cell r="BC18">
            <v>2.2288401253918497</v>
          </cell>
          <cell r="BD18">
            <v>3.119838872104733</v>
          </cell>
          <cell r="BE18">
            <v>26.919831223628691</v>
          </cell>
          <cell r="BF18">
            <v>27.346153846153847</v>
          </cell>
          <cell r="BG18">
            <v>7.6923076923076925</v>
          </cell>
          <cell r="BH18">
            <v>0.53846153846153844</v>
          </cell>
          <cell r="BI18">
            <v>5.2039381153305204E-2</v>
          </cell>
          <cell r="BJ18">
            <v>100</v>
          </cell>
          <cell r="BK18">
            <v>515</v>
          </cell>
          <cell r="BL18">
            <v>109</v>
          </cell>
          <cell r="BM18">
            <v>13</v>
          </cell>
          <cell r="BO18">
            <v>2.9941860465116279</v>
          </cell>
          <cell r="BP18">
            <v>3.278584392014519</v>
          </cell>
          <cell r="BQ18">
            <v>20.038834951456309</v>
          </cell>
          <cell r="BR18">
            <v>19.074074074074073</v>
          </cell>
          <cell r="BS18">
            <v>4.0370370370370372</v>
          </cell>
          <cell r="BT18">
            <v>0.48148148148148145</v>
          </cell>
          <cell r="BU18">
            <v>7.5728155339805828E-2</v>
          </cell>
          <cell r="BV18">
            <v>81</v>
          </cell>
          <cell r="BW18">
            <v>350</v>
          </cell>
          <cell r="BX18">
            <v>60</v>
          </cell>
          <cell r="BY18">
            <v>10</v>
          </cell>
          <cell r="CA18">
            <v>0.97222222222222221</v>
          </cell>
          <cell r="CB18">
            <v>3.4104991394148021</v>
          </cell>
          <cell r="CC18">
            <v>61.714285714285708</v>
          </cell>
          <cell r="CD18">
            <v>14</v>
          </cell>
          <cell r="CE18">
            <v>2.4</v>
          </cell>
          <cell r="CF18">
            <v>0.4</v>
          </cell>
          <cell r="CG18">
            <v>7.1428571428571425E-2</v>
          </cell>
          <cell r="CH18">
            <v>20</v>
          </cell>
          <cell r="CI18">
            <v>240</v>
          </cell>
          <cell r="CJ18">
            <v>49</v>
          </cell>
          <cell r="CK18">
            <v>11</v>
          </cell>
          <cell r="CM18">
            <v>0.58252427184466016</v>
          </cell>
          <cell r="CN18">
            <v>3.4706853839801814</v>
          </cell>
          <cell r="CO18">
            <v>103</v>
          </cell>
          <cell r="CP18">
            <v>9.2307692307692299</v>
          </cell>
          <cell r="CQ18">
            <v>1.8846153846153846</v>
          </cell>
          <cell r="CR18">
            <v>0.42307692307692307</v>
          </cell>
          <cell r="CS18">
            <v>7.0000000000000007E-2</v>
          </cell>
          <cell r="CT18">
            <v>3</v>
          </cell>
          <cell r="CU18">
            <v>296</v>
          </cell>
          <cell r="CV18">
            <v>101</v>
          </cell>
          <cell r="CW18">
            <v>11</v>
          </cell>
          <cell r="CY18">
            <v>0.86046511627906974</v>
          </cell>
          <cell r="CZ18">
            <v>3.4291158536585367</v>
          </cell>
          <cell r="DA18">
            <v>69.729729729729726</v>
          </cell>
          <cell r="DB18">
            <v>11.84</v>
          </cell>
          <cell r="DC18">
            <v>4.04</v>
          </cell>
          <cell r="DD18">
            <v>0.44</v>
          </cell>
          <cell r="DE18">
            <v>0.04</v>
          </cell>
          <cell r="DF18">
            <v>29</v>
          </cell>
          <cell r="DG18">
            <v>379</v>
          </cell>
          <cell r="DH18">
            <v>144</v>
          </cell>
          <cell r="DI18">
            <v>16</v>
          </cell>
          <cell r="DJ18">
            <v>29</v>
          </cell>
          <cell r="DK18">
            <v>4.5119047619047619</v>
          </cell>
          <cell r="DL18">
            <v>3.3502747252747254</v>
          </cell>
          <cell r="DM18">
            <v>13.298153034300791</v>
          </cell>
          <cell r="DN18">
            <v>16.478260869565219</v>
          </cell>
          <cell r="DO18">
            <v>6.2608695652173916</v>
          </cell>
          <cell r="DP18">
            <v>0.69565217391304346</v>
          </cell>
          <cell r="DQ18">
            <v>4.4854881266490766E-2</v>
          </cell>
          <cell r="DR18">
            <v>57</v>
          </cell>
          <cell r="DS18">
            <v>638</v>
          </cell>
          <cell r="DT18">
            <v>136</v>
          </cell>
          <cell r="DU18">
            <v>25</v>
          </cell>
          <cell r="DV18">
            <v>23</v>
          </cell>
          <cell r="DW18">
            <v>1.9216867469879517</v>
          </cell>
          <cell r="DX18">
            <v>3.4648241206030153</v>
          </cell>
          <cell r="DY18">
            <v>31.222570532915363</v>
          </cell>
          <cell r="DZ18">
            <v>26.583333333333332</v>
          </cell>
          <cell r="EA18">
            <v>5.666666666666667</v>
          </cell>
          <cell r="EB18">
            <v>1.0416666666666667</v>
          </cell>
          <cell r="EC18">
            <v>5.9561128526645767E-2</v>
          </cell>
          <cell r="ED18">
            <v>64</v>
          </cell>
          <cell r="EE18">
            <v>818</v>
          </cell>
          <cell r="EF18">
            <v>209</v>
          </cell>
          <cell r="EG18">
            <v>21</v>
          </cell>
          <cell r="EH18">
            <v>32</v>
          </cell>
          <cell r="EI18">
            <v>2.1755319148936172</v>
          </cell>
          <cell r="EJ18">
            <v>3.5169350360910605</v>
          </cell>
          <cell r="EK18">
            <v>27.579462102689487</v>
          </cell>
          <cell r="EL18">
            <v>32.72</v>
          </cell>
          <cell r="EM18">
            <v>8.36</v>
          </cell>
          <cell r="EN18">
            <v>0.84</v>
          </cell>
          <cell r="EO18">
            <v>5.8679706601466992E-2</v>
          </cell>
          <cell r="EP18">
            <v>126</v>
          </cell>
          <cell r="EQ18">
            <v>708</v>
          </cell>
          <cell r="ER18">
            <v>165</v>
          </cell>
          <cell r="ES18">
            <v>19</v>
          </cell>
          <cell r="EU18">
            <v>2.2124999999999999</v>
          </cell>
          <cell r="EV18">
            <v>3.5818921668362158</v>
          </cell>
          <cell r="EW18">
            <v>27.118644067796609</v>
          </cell>
          <cell r="EX18">
            <v>28.32</v>
          </cell>
          <cell r="EY18">
            <v>6.6</v>
          </cell>
          <cell r="EZ18">
            <v>0.76</v>
          </cell>
          <cell r="FA18">
            <v>8.1920903954802254E-2</v>
          </cell>
          <cell r="FB18">
            <v>81</v>
          </cell>
          <cell r="FC18">
            <v>7042</v>
          </cell>
          <cell r="FD18">
            <v>1966</v>
          </cell>
          <cell r="FE18">
            <v>215</v>
          </cell>
          <cell r="FF18">
            <v>84</v>
          </cell>
          <cell r="FG18">
            <v>1.8229355423246181</v>
          </cell>
          <cell r="FH18">
            <v>3.5818921668362158</v>
          </cell>
          <cell r="FI18">
            <v>32.913944902016468</v>
          </cell>
          <cell r="FJ18">
            <v>24.366782006920417</v>
          </cell>
          <cell r="FK18">
            <v>6.8027681660899653</v>
          </cell>
          <cell r="FL18">
            <v>0.74394463667820065</v>
          </cell>
          <cell r="FM18">
            <v>5.4387957966486794E-2</v>
          </cell>
          <cell r="FN18">
            <v>993</v>
          </cell>
        </row>
        <row r="19">
          <cell r="A19">
            <v>15</v>
          </cell>
          <cell r="B19" t="str">
            <v>NEONATOLOGIA</v>
          </cell>
          <cell r="C19">
            <v>778</v>
          </cell>
          <cell r="D19">
            <v>8</v>
          </cell>
          <cell r="E19">
            <v>0</v>
          </cell>
          <cell r="F19">
            <v>0</v>
          </cell>
          <cell r="G19">
            <v>0</v>
          </cell>
          <cell r="M19">
            <v>426</v>
          </cell>
          <cell r="N19">
            <v>360</v>
          </cell>
          <cell r="O19">
            <v>79</v>
          </cell>
          <cell r="P19">
            <v>60</v>
          </cell>
          <cell r="Q19">
            <v>37</v>
          </cell>
          <cell r="S19">
            <v>1.234375</v>
          </cell>
          <cell r="T19">
            <v>1.3166666666666667</v>
          </cell>
          <cell r="U19">
            <v>48.607594936708857</v>
          </cell>
          <cell r="V19">
            <v>5.6428571428571432</v>
          </cell>
          <cell r="W19">
            <v>4.2857142857142856</v>
          </cell>
          <cell r="X19">
            <v>2.6428571428571428</v>
          </cell>
          <cell r="Y19">
            <v>0.12658227848101267</v>
          </cell>
          <cell r="AA19">
            <v>88</v>
          </cell>
          <cell r="AB19">
            <v>49</v>
          </cell>
          <cell r="AC19">
            <v>39</v>
          </cell>
          <cell r="AE19">
            <v>1.4666666666666666</v>
          </cell>
          <cell r="AF19">
            <v>1.5321100917431192</v>
          </cell>
          <cell r="AG19">
            <v>40.909090909090907</v>
          </cell>
          <cell r="AH19">
            <v>6.7692307692307692</v>
          </cell>
          <cell r="AI19">
            <v>3.7692307692307692</v>
          </cell>
          <cell r="AJ19">
            <v>3</v>
          </cell>
          <cell r="AK19">
            <v>0.15909090909090909</v>
          </cell>
          <cell r="AM19">
            <v>55</v>
          </cell>
          <cell r="AN19">
            <v>31</v>
          </cell>
          <cell r="AO19">
            <v>22</v>
          </cell>
          <cell r="AQ19">
            <v>0.859375</v>
          </cell>
          <cell r="AR19">
            <v>1.5857142857142856</v>
          </cell>
          <cell r="AS19">
            <v>69.818181818181813</v>
          </cell>
          <cell r="AT19">
            <v>3.9285714285714284</v>
          </cell>
          <cell r="AU19">
            <v>2.2142857142857144</v>
          </cell>
          <cell r="AV19">
            <v>1.5714285714285714</v>
          </cell>
          <cell r="AW19">
            <v>0</v>
          </cell>
          <cell r="AY19">
            <v>85</v>
          </cell>
          <cell r="AZ19">
            <v>54</v>
          </cell>
          <cell r="BA19">
            <v>42</v>
          </cell>
          <cell r="BC19">
            <v>0.82524271844660191</v>
          </cell>
          <cell r="BD19">
            <v>1.5824742268041236</v>
          </cell>
          <cell r="BE19">
            <v>72.705882352941174</v>
          </cell>
          <cell r="BF19">
            <v>3.2692307692307692</v>
          </cell>
          <cell r="BG19">
            <v>2.0769230769230771</v>
          </cell>
          <cell r="BH19">
            <v>1.6153846153846154</v>
          </cell>
          <cell r="BI19">
            <v>7.0588235294117646E-2</v>
          </cell>
          <cell r="BJ19">
            <v>1</v>
          </cell>
          <cell r="BK19">
            <v>33</v>
          </cell>
          <cell r="BL19">
            <v>21</v>
          </cell>
          <cell r="BM19">
            <v>17</v>
          </cell>
          <cell r="BO19">
            <v>1.1785714285714286</v>
          </cell>
          <cell r="BP19">
            <v>1.5813953488372092</v>
          </cell>
          <cell r="BQ19">
            <v>50.909090909090914</v>
          </cell>
          <cell r="BR19">
            <v>4.7142857142857144</v>
          </cell>
          <cell r="BS19">
            <v>3</v>
          </cell>
          <cell r="BT19">
            <v>2.4285714285714284</v>
          </cell>
          <cell r="BU19">
            <v>9.0909090909090912E-2</v>
          </cell>
          <cell r="BW19">
            <v>12</v>
          </cell>
          <cell r="BX19">
            <v>16</v>
          </cell>
          <cell r="BY19">
            <v>5</v>
          </cell>
          <cell r="CA19">
            <v>0.75</v>
          </cell>
          <cell r="CB19">
            <v>1.5238095238095237</v>
          </cell>
          <cell r="CC19">
            <v>80</v>
          </cell>
          <cell r="CD19">
            <v>3</v>
          </cell>
          <cell r="CE19">
            <v>4</v>
          </cell>
          <cell r="CF19">
            <v>1.25</v>
          </cell>
          <cell r="CG19">
            <v>0.16666666666666666</v>
          </cell>
          <cell r="CI19">
            <v>35</v>
          </cell>
          <cell r="CJ19">
            <v>26</v>
          </cell>
          <cell r="CK19">
            <v>16</v>
          </cell>
          <cell r="CM19">
            <v>1.25</v>
          </cell>
          <cell r="CN19">
            <v>1.5058365758754864</v>
          </cell>
          <cell r="CO19">
            <v>48</v>
          </cell>
          <cell r="CP19">
            <v>5</v>
          </cell>
          <cell r="CQ19">
            <v>3.7142857142857144</v>
          </cell>
          <cell r="CR19">
            <v>2.2857142857142856</v>
          </cell>
          <cell r="CS19">
            <v>0</v>
          </cell>
          <cell r="CT19">
            <v>0</v>
          </cell>
          <cell r="CU19">
            <v>40</v>
          </cell>
          <cell r="CV19">
            <v>25</v>
          </cell>
          <cell r="CW19">
            <v>15</v>
          </cell>
          <cell r="CY19">
            <v>0.90909090909090906</v>
          </cell>
          <cell r="CZ19">
            <v>1.5141843971631206</v>
          </cell>
          <cell r="DA19">
            <v>66</v>
          </cell>
          <cell r="DB19">
            <v>4</v>
          </cell>
          <cell r="DC19">
            <v>2.5</v>
          </cell>
          <cell r="DD19">
            <v>1.5</v>
          </cell>
          <cell r="DE19">
            <v>0.08</v>
          </cell>
          <cell r="DF19">
            <v>0</v>
          </cell>
          <cell r="DG19">
            <v>75</v>
          </cell>
          <cell r="DH19">
            <v>52</v>
          </cell>
          <cell r="DI19">
            <v>36</v>
          </cell>
          <cell r="DJ19">
            <v>5</v>
          </cell>
          <cell r="DK19">
            <v>1.1363636363636365</v>
          </cell>
          <cell r="DL19">
            <v>1.5029940119760479</v>
          </cell>
          <cell r="DM19">
            <v>52.8</v>
          </cell>
          <cell r="DN19">
            <v>3.4090909090909092</v>
          </cell>
          <cell r="DO19">
            <v>2.3636363636363638</v>
          </cell>
          <cell r="DP19">
            <v>1.6363636363636365</v>
          </cell>
          <cell r="DQ19">
            <v>0.04</v>
          </cell>
          <cell r="DS19">
            <v>98</v>
          </cell>
          <cell r="DT19">
            <v>58</v>
          </cell>
          <cell r="DU19">
            <v>46</v>
          </cell>
          <cell r="DV19">
            <v>5</v>
          </cell>
          <cell r="DW19">
            <v>1.0208333333333333</v>
          </cell>
          <cell r="DX19">
            <v>1.5306122448979591</v>
          </cell>
          <cell r="DY19">
            <v>58.775510204081634</v>
          </cell>
          <cell r="DZ19">
            <v>4.2608695652173916</v>
          </cell>
          <cell r="EA19">
            <v>2.5217391304347827</v>
          </cell>
          <cell r="EB19">
            <v>2</v>
          </cell>
          <cell r="EC19">
            <v>4.0816326530612242E-2</v>
          </cell>
          <cell r="ED19">
            <v>0</v>
          </cell>
          <cell r="EE19">
            <v>84</v>
          </cell>
          <cell r="EF19">
            <v>49</v>
          </cell>
          <cell r="EG19">
            <v>41</v>
          </cell>
          <cell r="EH19">
            <v>1</v>
          </cell>
          <cell r="EI19">
            <v>0.875</v>
          </cell>
          <cell r="EJ19">
            <v>1.5510204081632653</v>
          </cell>
          <cell r="EK19">
            <v>68.571428571428569</v>
          </cell>
          <cell r="EL19">
            <v>4</v>
          </cell>
          <cell r="EM19">
            <v>2.3333333333333335</v>
          </cell>
          <cell r="EN19">
            <v>1.9523809523809523</v>
          </cell>
          <cell r="EO19">
            <v>9.5238095238095233E-2</v>
          </cell>
          <cell r="EP19">
            <v>1</v>
          </cell>
          <cell r="EQ19">
            <v>102</v>
          </cell>
          <cell r="ER19">
            <v>64</v>
          </cell>
          <cell r="ES19">
            <v>50</v>
          </cell>
          <cell r="EU19">
            <v>1.0625</v>
          </cell>
          <cell r="EV19">
            <v>1.5564356435643565</v>
          </cell>
          <cell r="EW19">
            <v>56.470588235294116</v>
          </cell>
          <cell r="EX19">
            <v>4.25</v>
          </cell>
          <cell r="EY19">
            <v>2.6666666666666665</v>
          </cell>
          <cell r="EZ19">
            <v>2.0833333333333335</v>
          </cell>
          <cell r="FA19">
            <v>7.8431372549019607E-2</v>
          </cell>
          <cell r="FC19">
            <v>786</v>
          </cell>
          <cell r="FD19">
            <v>505</v>
          </cell>
          <cell r="FE19">
            <v>366</v>
          </cell>
          <cell r="FF19">
            <v>11</v>
          </cell>
          <cell r="FG19">
            <v>1.0328515111695138</v>
          </cell>
          <cell r="FH19">
            <v>1.5564356435643565</v>
          </cell>
          <cell r="FI19">
            <v>58.091603053435115</v>
          </cell>
          <cell r="FJ19">
            <v>4.0307692307692307</v>
          </cell>
          <cell r="FK19">
            <v>2.5897435897435899</v>
          </cell>
          <cell r="FL19">
            <v>1.8769230769230769</v>
          </cell>
          <cell r="FM19">
            <v>7.7608142493638677E-2</v>
          </cell>
          <cell r="FN19">
            <v>2</v>
          </cell>
        </row>
        <row r="20">
          <cell r="A20">
            <v>16</v>
          </cell>
          <cell r="B20" t="str">
            <v xml:space="preserve">MEDICINA FISICA  </v>
          </cell>
          <cell r="C20">
            <v>1032</v>
          </cell>
          <cell r="D20">
            <v>2617</v>
          </cell>
          <cell r="E20">
            <v>1501</v>
          </cell>
          <cell r="F20">
            <v>570</v>
          </cell>
          <cell r="G20">
            <v>162</v>
          </cell>
          <cell r="M20">
            <v>3587</v>
          </cell>
          <cell r="N20">
            <v>2295</v>
          </cell>
          <cell r="O20">
            <v>672</v>
          </cell>
          <cell r="P20">
            <v>478</v>
          </cell>
          <cell r="Q20">
            <v>40</v>
          </cell>
          <cell r="S20">
            <v>4.4210526315789478</v>
          </cell>
          <cell r="T20">
            <v>1.405857740585774</v>
          </cell>
          <cell r="U20">
            <v>13.571428571428571</v>
          </cell>
          <cell r="V20">
            <v>25.846153846153847</v>
          </cell>
          <cell r="W20">
            <v>18.384615384615383</v>
          </cell>
          <cell r="X20">
            <v>1.5384615384615385</v>
          </cell>
          <cell r="Y20">
            <v>8.4821428571428575E-2</v>
          </cell>
          <cell r="AA20">
            <v>701</v>
          </cell>
          <cell r="AB20">
            <v>386</v>
          </cell>
          <cell r="AC20">
            <v>54</v>
          </cell>
          <cell r="AE20">
            <v>4.4935897435897436</v>
          </cell>
          <cell r="AF20">
            <v>1.5891203703703705</v>
          </cell>
          <cell r="AG20">
            <v>13.352353780313837</v>
          </cell>
          <cell r="AH20">
            <v>30.478260869565219</v>
          </cell>
          <cell r="AI20">
            <v>16.782608695652176</v>
          </cell>
          <cell r="AJ20">
            <v>2.347826086956522</v>
          </cell>
          <cell r="AK20">
            <v>8.5592011412268187E-2</v>
          </cell>
          <cell r="AM20">
            <v>727</v>
          </cell>
          <cell r="AN20">
            <v>436</v>
          </cell>
          <cell r="AO20">
            <v>41</v>
          </cell>
          <cell r="AQ20">
            <v>3.4951923076923075</v>
          </cell>
          <cell r="AR20">
            <v>1.6153846153846154</v>
          </cell>
          <cell r="AS20">
            <v>17.166437414030263</v>
          </cell>
          <cell r="AT20">
            <v>30.291666666666668</v>
          </cell>
          <cell r="AU20">
            <v>18.166666666666668</v>
          </cell>
          <cell r="AV20">
            <v>1.7083333333333333</v>
          </cell>
          <cell r="AW20">
            <v>9.6286107290233833E-2</v>
          </cell>
          <cell r="AY20">
            <v>532</v>
          </cell>
          <cell r="AZ20">
            <v>329</v>
          </cell>
          <cell r="BA20">
            <v>38</v>
          </cell>
          <cell r="BC20">
            <v>2.5700483091787438</v>
          </cell>
          <cell r="BD20">
            <v>1.6157151626764887</v>
          </cell>
          <cell r="BE20">
            <v>23.345864661654137</v>
          </cell>
          <cell r="BF20">
            <v>20.46153846153846</v>
          </cell>
          <cell r="BG20">
            <v>12.653846153846153</v>
          </cell>
          <cell r="BH20">
            <v>1.4615384615384615</v>
          </cell>
          <cell r="BI20">
            <v>0.13721804511278196</v>
          </cell>
          <cell r="BK20">
            <v>330</v>
          </cell>
          <cell r="BL20">
            <v>203</v>
          </cell>
          <cell r="BM20">
            <v>18</v>
          </cell>
          <cell r="BO20">
            <v>1.5865384615384615</v>
          </cell>
          <cell r="BP20">
            <v>1.6168122270742358</v>
          </cell>
          <cell r="BQ20">
            <v>37.818181818181813</v>
          </cell>
          <cell r="BR20">
            <v>13.2</v>
          </cell>
          <cell r="BS20">
            <v>8.1199999999999992</v>
          </cell>
          <cell r="BT20">
            <v>0.72</v>
          </cell>
          <cell r="BU20">
            <v>0.13636363636363635</v>
          </cell>
          <cell r="BW20">
            <v>300</v>
          </cell>
          <cell r="BX20">
            <v>179</v>
          </cell>
          <cell r="BY20">
            <v>24</v>
          </cell>
          <cell r="CA20">
            <v>1.4634146341463414</v>
          </cell>
          <cell r="CB20">
            <v>1.6220785678766783</v>
          </cell>
          <cell r="CC20">
            <v>41</v>
          </cell>
          <cell r="CD20">
            <v>12</v>
          </cell>
          <cell r="CE20">
            <v>7.16</v>
          </cell>
          <cell r="CF20">
            <v>0.96</v>
          </cell>
          <cell r="CG20">
            <v>0.15666666666666668</v>
          </cell>
          <cell r="CI20">
            <v>334</v>
          </cell>
          <cell r="CJ20">
            <v>195</v>
          </cell>
          <cell r="CK20">
            <v>28</v>
          </cell>
          <cell r="CM20">
            <v>1.346774193548387</v>
          </cell>
          <cell r="CN20">
            <v>1.630099728014506</v>
          </cell>
          <cell r="CO20">
            <v>44.550898203592816</v>
          </cell>
          <cell r="CP20">
            <v>13.36</v>
          </cell>
          <cell r="CQ20">
            <v>7.8</v>
          </cell>
          <cell r="CR20">
            <v>1.1200000000000001</v>
          </cell>
          <cell r="CS20">
            <v>0.13</v>
          </cell>
          <cell r="CT20">
            <v>0</v>
          </cell>
          <cell r="CU20">
            <v>306</v>
          </cell>
          <cell r="CV20">
            <v>194</v>
          </cell>
          <cell r="CW20">
            <v>32</v>
          </cell>
          <cell r="CY20">
            <v>1.4711538461538463</v>
          </cell>
          <cell r="CZ20">
            <v>1.6258333333333332</v>
          </cell>
          <cell r="DA20">
            <v>40.7843137254902</v>
          </cell>
          <cell r="DB20">
            <v>12.75</v>
          </cell>
          <cell r="DC20">
            <v>8.0833333333333339</v>
          </cell>
          <cell r="DD20">
            <v>1.3333333333333333</v>
          </cell>
          <cell r="DE20">
            <v>0.11</v>
          </cell>
          <cell r="DF20">
            <v>0</v>
          </cell>
          <cell r="DG20">
            <v>390</v>
          </cell>
          <cell r="DH20">
            <v>280</v>
          </cell>
          <cell r="DI20">
            <v>36</v>
          </cell>
          <cell r="DK20">
            <v>3.75</v>
          </cell>
          <cell r="DL20">
            <v>1.6014925373134328</v>
          </cell>
          <cell r="DM20">
            <v>16</v>
          </cell>
          <cell r="DN20">
            <v>15</v>
          </cell>
          <cell r="DO20">
            <v>10.76923076923077</v>
          </cell>
          <cell r="DP20">
            <v>0</v>
          </cell>
          <cell r="DQ20">
            <v>0.14358974358974358</v>
          </cell>
          <cell r="DS20">
            <v>600</v>
          </cell>
          <cell r="DT20">
            <v>419</v>
          </cell>
          <cell r="DU20">
            <v>40</v>
          </cell>
          <cell r="DW20">
            <v>5.7692307692307692</v>
          </cell>
          <cell r="DX20">
            <v>1.5785737334624073</v>
          </cell>
          <cell r="DY20">
            <v>10.4</v>
          </cell>
          <cell r="DZ20">
            <v>23.076923076923077</v>
          </cell>
          <cell r="EA20">
            <v>16.115384615384617</v>
          </cell>
          <cell r="EB20">
            <v>1.5384615384615385</v>
          </cell>
          <cell r="EC20">
            <v>8.666666666666667E-2</v>
          </cell>
          <cell r="ED20">
            <v>0</v>
          </cell>
          <cell r="EE20">
            <v>495</v>
          </cell>
          <cell r="EF20">
            <v>329</v>
          </cell>
          <cell r="EG20">
            <v>43</v>
          </cell>
          <cell r="EI20">
            <v>1.9959677419354838</v>
          </cell>
          <cell r="EJ20">
            <v>1.5714702450408402</v>
          </cell>
          <cell r="EK20">
            <v>30.060606060606062</v>
          </cell>
          <cell r="EL20">
            <v>20.625</v>
          </cell>
          <cell r="EM20">
            <v>13.708333333333334</v>
          </cell>
          <cell r="EN20">
            <v>1.7916666666666667</v>
          </cell>
          <cell r="EO20">
            <v>0.12525252525252525</v>
          </cell>
          <cell r="EQ20">
            <v>497</v>
          </cell>
          <cell r="ER20">
            <v>312</v>
          </cell>
          <cell r="ES20">
            <v>21</v>
          </cell>
          <cell r="EU20">
            <v>2.1798245614035086</v>
          </cell>
          <cell r="EV20">
            <v>1.5732620320855615</v>
          </cell>
          <cell r="EW20">
            <v>27.525150905432596</v>
          </cell>
          <cell r="EX20">
            <v>19.88</v>
          </cell>
          <cell r="EY20">
            <v>12.48</v>
          </cell>
          <cell r="EZ20">
            <v>0.84</v>
          </cell>
          <cell r="FA20">
            <v>0.17706237424547283</v>
          </cell>
          <cell r="FC20">
            <v>5884</v>
          </cell>
          <cell r="FD20">
            <v>3740</v>
          </cell>
          <cell r="FE20">
            <v>415</v>
          </cell>
          <cell r="FG20">
            <v>2.5852372583479788</v>
          </cell>
          <cell r="FH20">
            <v>1.5732620320855615</v>
          </cell>
          <cell r="FI20">
            <v>23.208701563562204</v>
          </cell>
          <cell r="FJ20">
            <v>19.419141914191417</v>
          </cell>
          <cell r="FK20">
            <v>12.343234323432343</v>
          </cell>
          <cell r="FL20">
            <v>1.3696369636963697</v>
          </cell>
          <cell r="FM20">
            <v>0.11692726036709722</v>
          </cell>
          <cell r="FN20">
            <v>0</v>
          </cell>
        </row>
        <row r="21">
          <cell r="A21">
            <v>17</v>
          </cell>
          <cell r="B21" t="str">
            <v>MED.FIS.(Fisioterapia)</v>
          </cell>
          <cell r="C21">
            <v>8307</v>
          </cell>
          <cell r="D21">
            <v>24571</v>
          </cell>
          <cell r="E21">
            <v>14728</v>
          </cell>
          <cell r="F21">
            <v>4581</v>
          </cell>
          <cell r="G21">
            <v>1590</v>
          </cell>
          <cell r="M21">
            <v>34371</v>
          </cell>
          <cell r="N21">
            <v>19406</v>
          </cell>
          <cell r="O21">
            <v>4759</v>
          </cell>
          <cell r="P21">
            <v>111</v>
          </cell>
          <cell r="Q21">
            <v>33</v>
          </cell>
          <cell r="R21">
            <v>996</v>
          </cell>
          <cell r="S21">
            <v>3</v>
          </cell>
          <cell r="T21">
            <v>42.9</v>
          </cell>
          <cell r="U21">
            <v>20</v>
          </cell>
          <cell r="V21">
            <v>190</v>
          </cell>
          <cell r="W21">
            <v>1</v>
          </cell>
          <cell r="X21">
            <v>1</v>
          </cell>
          <cell r="AA21">
            <v>5472</v>
          </cell>
          <cell r="AB21">
            <v>103</v>
          </cell>
          <cell r="AC21">
            <v>43</v>
          </cell>
          <cell r="AD21">
            <v>1306</v>
          </cell>
          <cell r="AE21">
            <v>3.1</v>
          </cell>
          <cell r="AF21">
            <v>47.8</v>
          </cell>
          <cell r="AG21">
            <v>19</v>
          </cell>
          <cell r="AH21">
            <v>228</v>
          </cell>
          <cell r="AI21">
            <v>2</v>
          </cell>
          <cell r="AJ21">
            <v>2</v>
          </cell>
          <cell r="AM21">
            <v>6013</v>
          </cell>
          <cell r="AN21">
            <v>99</v>
          </cell>
          <cell r="AO21">
            <v>37</v>
          </cell>
          <cell r="AP21">
            <v>1479</v>
          </cell>
          <cell r="AQ21">
            <v>2.9</v>
          </cell>
          <cell r="AR21">
            <v>51.9</v>
          </cell>
          <cell r="AS21">
            <v>21</v>
          </cell>
          <cell r="AT21">
            <v>231</v>
          </cell>
          <cell r="AU21">
            <v>1</v>
          </cell>
          <cell r="AV21">
            <v>1</v>
          </cell>
          <cell r="AY21">
            <v>4829</v>
          </cell>
          <cell r="AZ21">
            <v>54</v>
          </cell>
          <cell r="BA21">
            <v>23</v>
          </cell>
          <cell r="BB21">
            <v>1588</v>
          </cell>
          <cell r="BC21">
            <v>2.8</v>
          </cell>
          <cell r="BD21">
            <v>57.4</v>
          </cell>
          <cell r="BE21">
            <v>21</v>
          </cell>
          <cell r="BF21">
            <v>201</v>
          </cell>
          <cell r="BG21">
            <v>1</v>
          </cell>
          <cell r="BH21">
            <v>1</v>
          </cell>
          <cell r="BK21">
            <v>4434</v>
          </cell>
          <cell r="BL21">
            <v>38</v>
          </cell>
          <cell r="BM21">
            <v>11</v>
          </cell>
          <cell r="BN21">
            <v>1483</v>
          </cell>
          <cell r="BO21">
            <v>3</v>
          </cell>
          <cell r="BP21">
            <v>63</v>
          </cell>
          <cell r="BQ21">
            <v>24</v>
          </cell>
          <cell r="BR21">
            <v>171</v>
          </cell>
          <cell r="BS21">
            <v>0</v>
          </cell>
          <cell r="BT21">
            <v>0</v>
          </cell>
          <cell r="BW21">
            <v>4801</v>
          </cell>
          <cell r="BX21">
            <v>62</v>
          </cell>
          <cell r="BY21">
            <v>12</v>
          </cell>
          <cell r="BZ21">
            <v>1580</v>
          </cell>
          <cell r="CA21">
            <v>3</v>
          </cell>
          <cell r="CB21">
            <v>64.900000000000006</v>
          </cell>
          <cell r="CC21">
            <v>24</v>
          </cell>
          <cell r="CD21">
            <v>192</v>
          </cell>
          <cell r="CE21">
            <v>0</v>
          </cell>
          <cell r="CF21">
            <v>0</v>
          </cell>
          <cell r="CI21">
            <v>4523</v>
          </cell>
          <cell r="CJ21">
            <v>37</v>
          </cell>
          <cell r="CK21">
            <v>18</v>
          </cell>
          <cell r="CL21">
            <v>1512</v>
          </cell>
          <cell r="CM21">
            <v>3</v>
          </cell>
          <cell r="CN21">
            <v>69.099999999999994</v>
          </cell>
          <cell r="CO21">
            <v>24</v>
          </cell>
          <cell r="CP21">
            <v>174</v>
          </cell>
          <cell r="CQ21">
            <v>1</v>
          </cell>
          <cell r="CR21">
            <v>1</v>
          </cell>
          <cell r="CU21">
            <v>3712</v>
          </cell>
          <cell r="CV21">
            <v>28</v>
          </cell>
          <cell r="CW21">
            <v>14</v>
          </cell>
          <cell r="CX21">
            <v>1372</v>
          </cell>
          <cell r="CY21">
            <v>2</v>
          </cell>
          <cell r="CZ21">
            <v>72.400000000000006</v>
          </cell>
          <cell r="DA21">
            <v>27</v>
          </cell>
          <cell r="DB21">
            <v>148</v>
          </cell>
          <cell r="DC21">
            <v>1</v>
          </cell>
          <cell r="DD21">
            <v>1</v>
          </cell>
          <cell r="DG21">
            <v>3683</v>
          </cell>
          <cell r="DH21">
            <v>40</v>
          </cell>
          <cell r="DI21">
            <v>13</v>
          </cell>
          <cell r="DJ21">
            <v>1172</v>
          </cell>
          <cell r="DK21">
            <v>3</v>
          </cell>
          <cell r="DL21">
            <v>73.8</v>
          </cell>
          <cell r="DM21">
            <v>23</v>
          </cell>
          <cell r="DN21">
            <v>142</v>
          </cell>
          <cell r="DO21">
            <v>1</v>
          </cell>
          <cell r="DP21">
            <v>1</v>
          </cell>
          <cell r="DS21">
            <v>3578</v>
          </cell>
          <cell r="DT21">
            <v>54</v>
          </cell>
          <cell r="DU21">
            <v>44</v>
          </cell>
          <cell r="DV21">
            <v>833</v>
          </cell>
          <cell r="DW21">
            <v>3</v>
          </cell>
          <cell r="DX21">
            <v>73.2</v>
          </cell>
          <cell r="DY21">
            <v>23</v>
          </cell>
          <cell r="DZ21">
            <v>138</v>
          </cell>
          <cell r="EA21">
            <v>2</v>
          </cell>
          <cell r="EB21">
            <v>2</v>
          </cell>
          <cell r="EE21">
            <v>3755</v>
          </cell>
          <cell r="EF21">
            <v>56</v>
          </cell>
          <cell r="EG21">
            <v>23</v>
          </cell>
          <cell r="EH21">
            <v>1199</v>
          </cell>
          <cell r="EI21">
            <v>3</v>
          </cell>
          <cell r="EJ21">
            <v>72.7</v>
          </cell>
          <cell r="EK21">
            <v>23</v>
          </cell>
          <cell r="EL21">
            <v>156</v>
          </cell>
          <cell r="EM21">
            <v>2</v>
          </cell>
          <cell r="EN21">
            <v>1</v>
          </cell>
          <cell r="EQ21">
            <v>4219</v>
          </cell>
          <cell r="ER21">
            <v>32</v>
          </cell>
          <cell r="ES21">
            <v>29</v>
          </cell>
          <cell r="ET21">
            <v>1269</v>
          </cell>
          <cell r="EU21">
            <v>2</v>
          </cell>
          <cell r="EV21">
            <v>75.3</v>
          </cell>
          <cell r="EW21">
            <v>24</v>
          </cell>
          <cell r="EX21">
            <v>169</v>
          </cell>
          <cell r="EY21">
            <v>1</v>
          </cell>
          <cell r="EZ21">
            <v>1</v>
          </cell>
          <cell r="FC21">
            <v>53778</v>
          </cell>
          <cell r="FD21">
            <v>714</v>
          </cell>
          <cell r="FE21">
            <v>300</v>
          </cell>
          <cell r="FF21">
            <v>15789</v>
          </cell>
          <cell r="FG21">
            <v>2.7</v>
          </cell>
          <cell r="FH21">
            <v>75</v>
          </cell>
          <cell r="FI21">
            <v>22</v>
          </cell>
          <cell r="FJ21">
            <v>178</v>
          </cell>
          <cell r="FK21">
            <v>2</v>
          </cell>
          <cell r="FL21">
            <v>1</v>
          </cell>
        </row>
        <row r="22">
          <cell r="A22">
            <v>18</v>
          </cell>
          <cell r="B22" t="str">
            <v>HEMATOLOGIA</v>
          </cell>
          <cell r="C22">
            <v>771</v>
          </cell>
          <cell r="D22">
            <v>1544</v>
          </cell>
          <cell r="E22">
            <v>1061</v>
          </cell>
          <cell r="F22">
            <v>615</v>
          </cell>
          <cell r="G22">
            <v>316</v>
          </cell>
          <cell r="M22">
            <v>2593</v>
          </cell>
          <cell r="N22">
            <v>1714</v>
          </cell>
          <cell r="O22">
            <v>429</v>
          </cell>
          <cell r="P22">
            <v>32</v>
          </cell>
          <cell r="Q22">
            <v>0</v>
          </cell>
          <cell r="R22">
            <v>10</v>
          </cell>
          <cell r="S22">
            <v>2.5087719298245612</v>
          </cell>
          <cell r="T22">
            <v>13.40625</v>
          </cell>
          <cell r="U22">
            <v>23.916083916083917</v>
          </cell>
          <cell r="V22">
            <v>14.793103448275861</v>
          </cell>
          <cell r="W22">
            <v>1.103448275862069</v>
          </cell>
          <cell r="X22">
            <v>0</v>
          </cell>
          <cell r="Y22">
            <v>0.47552447552447552</v>
          </cell>
          <cell r="Z22">
            <v>2</v>
          </cell>
          <cell r="AA22">
            <v>440</v>
          </cell>
          <cell r="AB22">
            <v>15</v>
          </cell>
          <cell r="AC22">
            <v>3</v>
          </cell>
          <cell r="AD22">
            <v>11</v>
          </cell>
          <cell r="AE22">
            <v>3.1205673758865249</v>
          </cell>
          <cell r="AF22">
            <v>18.48936170212766</v>
          </cell>
          <cell r="AG22">
            <v>19.227272727272727</v>
          </cell>
          <cell r="AH22">
            <v>17.600000000000001</v>
          </cell>
          <cell r="AI22">
            <v>0.6</v>
          </cell>
          <cell r="AJ22">
            <v>0.12</v>
          </cell>
          <cell r="AK22">
            <v>0.47272727272727272</v>
          </cell>
          <cell r="AL22">
            <v>5</v>
          </cell>
          <cell r="AM22">
            <v>420</v>
          </cell>
          <cell r="AN22">
            <v>74</v>
          </cell>
          <cell r="AO22">
            <v>12</v>
          </cell>
          <cell r="AP22">
            <v>10</v>
          </cell>
          <cell r="AQ22">
            <v>2.5925925925925926</v>
          </cell>
          <cell r="AR22">
            <v>10.652892561983471</v>
          </cell>
          <cell r="AS22">
            <v>23.142857142857142</v>
          </cell>
          <cell r="AT22">
            <v>15</v>
          </cell>
          <cell r="AU22">
            <v>2.6428571428571428</v>
          </cell>
          <cell r="AV22">
            <v>0.42857142857142855</v>
          </cell>
          <cell r="AW22">
            <v>0.53333333333333333</v>
          </cell>
          <cell r="AY22">
            <v>352</v>
          </cell>
          <cell r="AZ22">
            <v>61</v>
          </cell>
          <cell r="BA22">
            <v>15</v>
          </cell>
          <cell r="BB22">
            <v>57</v>
          </cell>
          <cell r="BC22">
            <v>1.3134328358208955</v>
          </cell>
          <cell r="BD22">
            <v>9.0164835164835164</v>
          </cell>
          <cell r="BE22">
            <v>45.68181818181818</v>
          </cell>
          <cell r="BF22">
            <v>12.571428571428571</v>
          </cell>
          <cell r="BG22">
            <v>2.1785714285714284</v>
          </cell>
          <cell r="BH22">
            <v>0.5357142857142857</v>
          </cell>
          <cell r="BI22">
            <v>0.5</v>
          </cell>
          <cell r="BJ22">
            <v>11</v>
          </cell>
          <cell r="BK22">
            <v>274</v>
          </cell>
          <cell r="BL22">
            <v>39</v>
          </cell>
          <cell r="BM22">
            <v>12</v>
          </cell>
          <cell r="BN22">
            <v>37</v>
          </cell>
          <cell r="BO22">
            <v>2.1746031746031744</v>
          </cell>
          <cell r="BP22">
            <v>8.6651583710407234</v>
          </cell>
          <cell r="BQ22">
            <v>27.591240875912408</v>
          </cell>
          <cell r="BR22">
            <v>10.96</v>
          </cell>
          <cell r="BS22">
            <v>1.56</v>
          </cell>
          <cell r="BT22">
            <v>0.48</v>
          </cell>
          <cell r="BU22">
            <v>0.55474452554744524</v>
          </cell>
          <cell r="BW22">
            <v>231</v>
          </cell>
          <cell r="BX22">
            <v>65</v>
          </cell>
          <cell r="BY22">
            <v>3</v>
          </cell>
          <cell r="BZ22">
            <v>28</v>
          </cell>
          <cell r="CA22">
            <v>1.2222222222222223</v>
          </cell>
          <cell r="CB22">
            <v>7.5034965034965033</v>
          </cell>
          <cell r="CC22">
            <v>49.090909090909093</v>
          </cell>
          <cell r="CD22">
            <v>9.24</v>
          </cell>
          <cell r="CE22">
            <v>2.6</v>
          </cell>
          <cell r="CF22">
            <v>0.12</v>
          </cell>
          <cell r="CG22">
            <v>0.61038961038961037</v>
          </cell>
          <cell r="CI22">
            <v>356</v>
          </cell>
          <cell r="CJ22">
            <v>58</v>
          </cell>
          <cell r="CK22">
            <v>17</v>
          </cell>
          <cell r="CL22">
            <v>50</v>
          </cell>
          <cell r="CM22">
            <v>3.0427350427350426</v>
          </cell>
          <cell r="CN22">
            <v>7.2732558139534884</v>
          </cell>
          <cell r="CO22">
            <v>19.719101123595507</v>
          </cell>
          <cell r="CP22">
            <v>16.952380952380953</v>
          </cell>
          <cell r="CQ22">
            <v>2.7619047619047619</v>
          </cell>
          <cell r="CR22">
            <v>0.80952380952380953</v>
          </cell>
          <cell r="CS22">
            <v>0.56000000000000005</v>
          </cell>
          <cell r="CT22">
            <v>5</v>
          </cell>
          <cell r="CU22">
            <v>376</v>
          </cell>
          <cell r="CV22">
            <v>72</v>
          </cell>
          <cell r="CW22">
            <v>14</v>
          </cell>
          <cell r="CX22">
            <v>62</v>
          </cell>
          <cell r="CY22">
            <v>3.4814814814814814</v>
          </cell>
          <cell r="CZ22">
            <v>6.9182692307692308</v>
          </cell>
          <cell r="DA22">
            <v>17.23404255319149</v>
          </cell>
          <cell r="DB22">
            <v>17.904761904761905</v>
          </cell>
          <cell r="DC22">
            <v>3.4285714285714284</v>
          </cell>
          <cell r="DD22">
            <v>0.66666666666666663</v>
          </cell>
          <cell r="DE22">
            <v>0.5</v>
          </cell>
          <cell r="DF22">
            <v>3</v>
          </cell>
          <cell r="DG22">
            <v>329</v>
          </cell>
          <cell r="DH22">
            <v>59</v>
          </cell>
          <cell r="DI22">
            <v>12</v>
          </cell>
          <cell r="DJ22">
            <v>10</v>
          </cell>
          <cell r="DK22">
            <v>1.5022831050228311</v>
          </cell>
          <cell r="DL22">
            <v>6.7515789473684213</v>
          </cell>
          <cell r="DM22">
            <v>39.939209726443771</v>
          </cell>
          <cell r="DN22">
            <v>13.16</v>
          </cell>
          <cell r="DO22">
            <v>2.36</v>
          </cell>
          <cell r="DP22">
            <v>0.48</v>
          </cell>
          <cell r="DQ22">
            <v>0.55927051671732519</v>
          </cell>
          <cell r="DR22">
            <v>2</v>
          </cell>
          <cell r="DS22">
            <v>397</v>
          </cell>
          <cell r="DT22">
            <v>86</v>
          </cell>
          <cell r="DU22">
            <v>18</v>
          </cell>
          <cell r="DV22">
            <v>64</v>
          </cell>
          <cell r="DW22">
            <v>1.6138211382113821</v>
          </cell>
          <cell r="DX22">
            <v>6.4242424242424239</v>
          </cell>
          <cell r="DY22">
            <v>37.178841309823675</v>
          </cell>
          <cell r="DZ22">
            <v>15.88</v>
          </cell>
          <cell r="EA22">
            <v>3.44</v>
          </cell>
          <cell r="EB22">
            <v>0.72</v>
          </cell>
          <cell r="EC22">
            <v>0.56999999999999995</v>
          </cell>
          <cell r="ED22">
            <v>8</v>
          </cell>
          <cell r="EE22">
            <v>367</v>
          </cell>
          <cell r="EF22">
            <v>76</v>
          </cell>
          <cell r="EG22">
            <v>16</v>
          </cell>
          <cell r="EH22">
            <v>59</v>
          </cell>
          <cell r="EI22">
            <v>1.6096491228070176</v>
          </cell>
          <cell r="EJ22">
            <v>6.2339089481946628</v>
          </cell>
          <cell r="EK22">
            <v>37.275204359673019</v>
          </cell>
          <cell r="EL22">
            <v>15.291666666666666</v>
          </cell>
          <cell r="EM22">
            <v>3.1666666666666665</v>
          </cell>
          <cell r="EN22">
            <v>0.66666666666666663</v>
          </cell>
          <cell r="EO22">
            <v>0.64577656675749318</v>
          </cell>
          <cell r="EP22">
            <v>2</v>
          </cell>
          <cell r="EQ22">
            <v>336</v>
          </cell>
          <cell r="ER22">
            <v>79</v>
          </cell>
          <cell r="ES22">
            <v>17</v>
          </cell>
          <cell r="ET22">
            <v>49</v>
          </cell>
          <cell r="EU22">
            <v>2.6046511627906979</v>
          </cell>
          <cell r="EV22">
            <v>6.0153631284916198</v>
          </cell>
          <cell r="EW22">
            <v>23.035714285714288</v>
          </cell>
          <cell r="EX22">
            <v>16.8</v>
          </cell>
          <cell r="EY22">
            <v>3.95</v>
          </cell>
          <cell r="EZ22">
            <v>0.85</v>
          </cell>
          <cell r="FA22">
            <v>0.70833333333333337</v>
          </cell>
          <cell r="FB22">
            <v>10</v>
          </cell>
          <cell r="FC22">
            <v>4307</v>
          </cell>
          <cell r="FD22">
            <v>716</v>
          </cell>
          <cell r="FE22">
            <v>139</v>
          </cell>
          <cell r="FF22">
            <v>447</v>
          </cell>
          <cell r="FG22">
            <v>2.0470532319391634</v>
          </cell>
          <cell r="FH22">
            <v>6.0153631284916198</v>
          </cell>
          <cell r="FI22">
            <v>29.310424889714419</v>
          </cell>
          <cell r="FJ22">
            <v>14.649659863945578</v>
          </cell>
          <cell r="FK22">
            <v>2.435374149659864</v>
          </cell>
          <cell r="FL22">
            <v>0.47278911564625853</v>
          </cell>
          <cell r="FM22">
            <v>0.55000000000000004</v>
          </cell>
          <cell r="FN22">
            <v>48</v>
          </cell>
        </row>
        <row r="23">
          <cell r="A23">
            <v>19</v>
          </cell>
          <cell r="B23" t="str">
            <v xml:space="preserve">REUMATOLOGIA </v>
          </cell>
          <cell r="C23">
            <v>15</v>
          </cell>
          <cell r="D23">
            <v>385</v>
          </cell>
          <cell r="E23">
            <v>1028</v>
          </cell>
          <cell r="F23">
            <v>1336</v>
          </cell>
          <cell r="G23">
            <v>591</v>
          </cell>
          <cell r="M23">
            <v>1257</v>
          </cell>
          <cell r="N23">
            <v>2098</v>
          </cell>
          <cell r="O23">
            <v>328</v>
          </cell>
          <cell r="P23">
            <v>146</v>
          </cell>
          <cell r="Q23">
            <v>15</v>
          </cell>
          <cell r="S23">
            <v>1.5471698113207548</v>
          </cell>
          <cell r="T23">
            <v>2.2465753424657535</v>
          </cell>
          <cell r="U23">
            <v>38.780487804878049</v>
          </cell>
          <cell r="V23">
            <v>12.615384615384615</v>
          </cell>
          <cell r="W23">
            <v>5.615384615384615</v>
          </cell>
          <cell r="X23">
            <v>0.57692307692307687</v>
          </cell>
          <cell r="Y23">
            <v>0.33841463414634149</v>
          </cell>
          <cell r="Z23">
            <v>20</v>
          </cell>
          <cell r="AA23">
            <v>281</v>
          </cell>
          <cell r="AB23">
            <v>109</v>
          </cell>
          <cell r="AC23">
            <v>15</v>
          </cell>
          <cell r="AE23">
            <v>1.7562500000000001</v>
          </cell>
          <cell r="AF23">
            <v>2.388235294117647</v>
          </cell>
          <cell r="AG23">
            <v>34.163701067615662</v>
          </cell>
          <cell r="AH23">
            <v>12.217391304347826</v>
          </cell>
          <cell r="AI23">
            <v>4.7391304347826084</v>
          </cell>
          <cell r="AJ23">
            <v>0.65217391304347827</v>
          </cell>
          <cell r="AK23">
            <v>0.33451957295373663</v>
          </cell>
          <cell r="AL23">
            <v>18</v>
          </cell>
          <cell r="AM23">
            <v>319</v>
          </cell>
          <cell r="AN23">
            <v>104</v>
          </cell>
          <cell r="AO23">
            <v>16</v>
          </cell>
          <cell r="AQ23">
            <v>1.3991228070175439</v>
          </cell>
          <cell r="AR23">
            <v>2.584958217270195</v>
          </cell>
          <cell r="AS23">
            <v>42.884012539184951</v>
          </cell>
          <cell r="AT23">
            <v>12.26923076923077</v>
          </cell>
          <cell r="AU23">
            <v>4</v>
          </cell>
          <cell r="AV23">
            <v>0.61538461538461542</v>
          </cell>
          <cell r="AW23">
            <v>0.36050156739811912</v>
          </cell>
          <cell r="AX23">
            <v>29</v>
          </cell>
          <cell r="AY23">
            <v>257</v>
          </cell>
          <cell r="AZ23">
            <v>90</v>
          </cell>
          <cell r="BA23">
            <v>13</v>
          </cell>
          <cell r="BC23">
            <v>1.976923076923077</v>
          </cell>
          <cell r="BD23">
            <v>2.6391982182628064</v>
          </cell>
          <cell r="BE23">
            <v>30.350194552529182</v>
          </cell>
          <cell r="BF23">
            <v>9.884615384615385</v>
          </cell>
          <cell r="BG23">
            <v>3.4615384615384617</v>
          </cell>
          <cell r="BH23">
            <v>0.5</v>
          </cell>
          <cell r="BI23">
            <v>0.42</v>
          </cell>
          <cell r="BJ23">
            <v>22</v>
          </cell>
          <cell r="BK23">
            <v>227</v>
          </cell>
          <cell r="BL23">
            <v>55</v>
          </cell>
          <cell r="BM23">
            <v>9</v>
          </cell>
          <cell r="BO23">
            <v>1.1127450980392157</v>
          </cell>
          <cell r="BP23">
            <v>2.8015873015873014</v>
          </cell>
          <cell r="BQ23">
            <v>53.920704845814974</v>
          </cell>
          <cell r="BR23">
            <v>8.7307692307692299</v>
          </cell>
          <cell r="BS23">
            <v>2.1153846153846154</v>
          </cell>
          <cell r="BT23">
            <v>0.34615384615384615</v>
          </cell>
          <cell r="BU23">
            <v>0.40969162995594716</v>
          </cell>
          <cell r="BV23">
            <v>30</v>
          </cell>
          <cell r="BW23">
            <v>221</v>
          </cell>
          <cell r="BX23">
            <v>30</v>
          </cell>
          <cell r="BY23">
            <v>4</v>
          </cell>
          <cell r="CA23">
            <v>1.5347222222222223</v>
          </cell>
          <cell r="CB23">
            <v>3.0580524344569286</v>
          </cell>
          <cell r="CC23">
            <v>39.095022624434392</v>
          </cell>
          <cell r="CD23">
            <v>9.2083333333333339</v>
          </cell>
          <cell r="CE23">
            <v>1.25</v>
          </cell>
          <cell r="CF23">
            <v>0.16666666666666666</v>
          </cell>
          <cell r="CG23">
            <v>0.42986425339366519</v>
          </cell>
          <cell r="CH23">
            <v>46</v>
          </cell>
          <cell r="CI23">
            <v>266</v>
          </cell>
          <cell r="CJ23">
            <v>38</v>
          </cell>
          <cell r="CK23">
            <v>6</v>
          </cell>
          <cell r="CM23">
            <v>1.9</v>
          </cell>
          <cell r="CN23">
            <v>3.31993006993007</v>
          </cell>
          <cell r="CO23">
            <v>31.578947368421051</v>
          </cell>
          <cell r="CP23">
            <v>10.64</v>
          </cell>
          <cell r="CQ23">
            <v>1.52</v>
          </cell>
          <cell r="CR23">
            <v>0.24</v>
          </cell>
          <cell r="CS23">
            <v>0.34</v>
          </cell>
          <cell r="CT23">
            <v>63</v>
          </cell>
          <cell r="CU23">
            <v>262</v>
          </cell>
          <cell r="CV23">
            <v>73</v>
          </cell>
          <cell r="CW23">
            <v>14</v>
          </cell>
          <cell r="CY23">
            <v>2.1833333333333331</v>
          </cell>
          <cell r="CZ23">
            <v>3.3503875968992247</v>
          </cell>
          <cell r="DA23">
            <v>27.480916030534349</v>
          </cell>
          <cell r="DB23">
            <v>10.916666666666666</v>
          </cell>
          <cell r="DC23">
            <v>3.0416666666666665</v>
          </cell>
          <cell r="DD23">
            <v>0.58333333333333337</v>
          </cell>
          <cell r="DE23">
            <v>0.44</v>
          </cell>
          <cell r="DF23">
            <v>44</v>
          </cell>
          <cell r="DG23">
            <v>301</v>
          </cell>
          <cell r="DH23">
            <v>67</v>
          </cell>
          <cell r="DI23">
            <v>5</v>
          </cell>
          <cell r="DJ23">
            <v>8</v>
          </cell>
          <cell r="DK23">
            <v>2.2296296296296299</v>
          </cell>
          <cell r="DL23">
            <v>3.457865168539326</v>
          </cell>
          <cell r="DM23">
            <v>26.910299003322258</v>
          </cell>
          <cell r="DN23">
            <v>12.541666666666666</v>
          </cell>
          <cell r="DO23">
            <v>2.7916666666666665</v>
          </cell>
          <cell r="DP23">
            <v>0.20833333333333334</v>
          </cell>
          <cell r="DQ23">
            <v>0.42192691029900331</v>
          </cell>
          <cell r="DR23">
            <v>75</v>
          </cell>
          <cell r="DS23">
            <v>303</v>
          </cell>
          <cell r="DT23">
            <v>41</v>
          </cell>
          <cell r="DU23">
            <v>12</v>
          </cell>
          <cell r="DV23">
            <v>14</v>
          </cell>
          <cell r="DW23">
            <v>1.429245283018868</v>
          </cell>
          <cell r="DX23">
            <v>3.6719787516600264</v>
          </cell>
          <cell r="DY23">
            <v>41.980198019801982</v>
          </cell>
          <cell r="DZ23">
            <v>11.653846153846153</v>
          </cell>
          <cell r="EA23">
            <v>1.5769230769230769</v>
          </cell>
          <cell r="EB23">
            <v>0.46153846153846156</v>
          </cell>
          <cell r="EC23">
            <v>0.53</v>
          </cell>
          <cell r="ED23">
            <v>64</v>
          </cell>
          <cell r="EE23">
            <v>290</v>
          </cell>
          <cell r="EF23">
            <v>61</v>
          </cell>
          <cell r="EG23">
            <v>14</v>
          </cell>
          <cell r="EH23">
            <v>12</v>
          </cell>
          <cell r="EI23">
            <v>1.6860465116279071</v>
          </cell>
          <cell r="EJ23">
            <v>3.7530712530712531</v>
          </cell>
          <cell r="EK23">
            <v>35.586206896551722</v>
          </cell>
          <cell r="EL23">
            <v>12.083333333333334</v>
          </cell>
          <cell r="EM23">
            <v>2.5416666666666665</v>
          </cell>
          <cell r="EN23">
            <v>0.58333333333333337</v>
          </cell>
          <cell r="EO23">
            <v>0.59310344827586203</v>
          </cell>
          <cell r="EP23">
            <v>46</v>
          </cell>
          <cell r="EQ23">
            <v>300</v>
          </cell>
          <cell r="ER23">
            <v>48</v>
          </cell>
          <cell r="ES23">
            <v>14</v>
          </cell>
          <cell r="ET23">
            <v>3</v>
          </cell>
          <cell r="EU23">
            <v>1.5957446808510638</v>
          </cell>
          <cell r="EV23">
            <v>3.8921113689095126</v>
          </cell>
          <cell r="EW23">
            <v>37.6</v>
          </cell>
          <cell r="EX23">
            <v>13.043478260869565</v>
          </cell>
          <cell r="EY23">
            <v>2.0869565217391304</v>
          </cell>
          <cell r="EZ23">
            <v>0.60869565217391308</v>
          </cell>
          <cell r="FA23">
            <v>0.48666666666666669</v>
          </cell>
          <cell r="FB23">
            <v>76</v>
          </cell>
          <cell r="FC23">
            <v>3355</v>
          </cell>
          <cell r="FD23">
            <v>862</v>
          </cell>
          <cell r="FE23">
            <v>137</v>
          </cell>
          <cell r="FF23">
            <v>37</v>
          </cell>
          <cell r="FG23">
            <v>1.6405867970660146</v>
          </cell>
          <cell r="FH23">
            <v>3.8921113689095126</v>
          </cell>
          <cell r="FI23">
            <v>36.572280178837552</v>
          </cell>
          <cell r="FJ23">
            <v>11.296296296296296</v>
          </cell>
          <cell r="FK23">
            <v>2.9023569023569022</v>
          </cell>
          <cell r="FL23">
            <v>0.46127946127946129</v>
          </cell>
          <cell r="FM23">
            <v>0.43</v>
          </cell>
          <cell r="FN23">
            <v>533</v>
          </cell>
        </row>
        <row r="24">
          <cell r="A24">
            <v>20</v>
          </cell>
          <cell r="B24" t="str">
            <v>MEDICINA DEL ADOLESCENTE</v>
          </cell>
          <cell r="C24">
            <v>0</v>
          </cell>
          <cell r="D24">
            <v>0</v>
          </cell>
          <cell r="E24">
            <v>37</v>
          </cell>
          <cell r="F24">
            <v>2878</v>
          </cell>
          <cell r="G24">
            <v>1060</v>
          </cell>
          <cell r="M24">
            <v>1972</v>
          </cell>
          <cell r="N24">
            <v>2003</v>
          </cell>
          <cell r="O24">
            <v>886</v>
          </cell>
          <cell r="P24">
            <v>626</v>
          </cell>
          <cell r="Q24">
            <v>141</v>
          </cell>
          <cell r="R24">
            <v>63</v>
          </cell>
          <cell r="S24">
            <v>3.2218181818181817</v>
          </cell>
          <cell r="T24">
            <v>1.415335463258786</v>
          </cell>
          <cell r="U24">
            <v>18.623024830699773</v>
          </cell>
          <cell r="V24">
            <v>34.07692307692308</v>
          </cell>
          <cell r="W24">
            <v>24.076923076923077</v>
          </cell>
          <cell r="X24">
            <v>5.4230769230769234</v>
          </cell>
          <cell r="Y24">
            <v>8.6907449209932278E-2</v>
          </cell>
          <cell r="Z24">
            <v>8</v>
          </cell>
          <cell r="AA24">
            <v>623</v>
          </cell>
          <cell r="AB24">
            <v>352</v>
          </cell>
          <cell r="AC24">
            <v>88</v>
          </cell>
          <cell r="AD24">
            <v>65</v>
          </cell>
          <cell r="AE24">
            <v>3.7757575757575759</v>
          </cell>
          <cell r="AF24">
            <v>1.5429447852760736</v>
          </cell>
          <cell r="AG24">
            <v>15.890850722311395</v>
          </cell>
          <cell r="AH24">
            <v>25.958333333333332</v>
          </cell>
          <cell r="AI24">
            <v>14.666666666666666</v>
          </cell>
          <cell r="AJ24">
            <v>3.6666666666666665</v>
          </cell>
          <cell r="AK24">
            <v>0.1043338683788122</v>
          </cell>
          <cell r="AM24">
            <v>712</v>
          </cell>
          <cell r="AN24">
            <v>395</v>
          </cell>
          <cell r="AO24">
            <v>81</v>
          </cell>
          <cell r="AP24">
            <v>46</v>
          </cell>
          <cell r="AQ24">
            <v>3.2072072072072073</v>
          </cell>
          <cell r="AR24">
            <v>1.6176256372906046</v>
          </cell>
          <cell r="AS24">
            <v>18.707865168539325</v>
          </cell>
          <cell r="AT24">
            <v>27.384615384615383</v>
          </cell>
          <cell r="AU24">
            <v>15.192307692307692</v>
          </cell>
          <cell r="AV24">
            <v>3.1153846153846154</v>
          </cell>
          <cell r="AW24">
            <v>0.15730337078651685</v>
          </cell>
          <cell r="AY24">
            <v>473</v>
          </cell>
          <cell r="AZ24">
            <v>253</v>
          </cell>
          <cell r="BA24">
            <v>58</v>
          </cell>
          <cell r="BB24">
            <v>45</v>
          </cell>
          <cell r="BC24">
            <v>1.72</v>
          </cell>
          <cell r="BD24">
            <v>1.6568265682656826</v>
          </cell>
          <cell r="BE24">
            <v>34.883720930232563</v>
          </cell>
          <cell r="BF24">
            <v>18.192307692307693</v>
          </cell>
          <cell r="BG24">
            <v>9.7307692307692299</v>
          </cell>
          <cell r="BH24">
            <v>2.2307692307692308</v>
          </cell>
          <cell r="BI24">
            <v>0.13</v>
          </cell>
          <cell r="BK24">
            <v>190</v>
          </cell>
          <cell r="BL24">
            <v>107</v>
          </cell>
          <cell r="BM24">
            <v>31</v>
          </cell>
          <cell r="BN24">
            <v>17</v>
          </cell>
          <cell r="BO24">
            <v>2.8787878787878789</v>
          </cell>
          <cell r="BP24">
            <v>1.6641661858049626</v>
          </cell>
          <cell r="BQ24">
            <v>20.842105263157897</v>
          </cell>
          <cell r="BR24">
            <v>15.833333333333334</v>
          </cell>
          <cell r="BS24">
            <v>8.9166666666666661</v>
          </cell>
          <cell r="BT24">
            <v>2.5833333333333335</v>
          </cell>
          <cell r="BU24">
            <v>0.16842105263157894</v>
          </cell>
          <cell r="BW24">
            <v>12</v>
          </cell>
          <cell r="BX24">
            <v>5</v>
          </cell>
          <cell r="BY24">
            <v>2</v>
          </cell>
          <cell r="BZ24">
            <v>2</v>
          </cell>
          <cell r="CA24">
            <v>0.4</v>
          </cell>
          <cell r="CB24">
            <v>1.666283084004603</v>
          </cell>
          <cell r="CC24">
            <v>150</v>
          </cell>
          <cell r="CD24">
            <v>1.2</v>
          </cell>
          <cell r="CE24">
            <v>0.5</v>
          </cell>
          <cell r="CF24">
            <v>0.2</v>
          </cell>
          <cell r="CG24">
            <v>0.33333333333333331</v>
          </cell>
          <cell r="CI24">
            <v>41</v>
          </cell>
          <cell r="CJ24">
            <v>23</v>
          </cell>
          <cell r="CK24">
            <v>1</v>
          </cell>
          <cell r="CL24">
            <v>37</v>
          </cell>
          <cell r="CM24">
            <v>1.3666666666666667</v>
          </cell>
          <cell r="CN24">
            <v>1.667802385008518</v>
          </cell>
          <cell r="CO24">
            <v>43.90243902439024</v>
          </cell>
          <cell r="CP24">
            <v>4.5555555555555554</v>
          </cell>
          <cell r="CQ24">
            <v>2.5555555555555554</v>
          </cell>
          <cell r="CR24">
            <v>0.1111111111111111</v>
          </cell>
          <cell r="CS24">
            <v>0.22</v>
          </cell>
          <cell r="CT24">
            <v>0</v>
          </cell>
          <cell r="CU24">
            <v>65</v>
          </cell>
          <cell r="CV24">
            <v>44</v>
          </cell>
          <cell r="CW24">
            <v>7</v>
          </cell>
          <cell r="CX24">
            <v>32</v>
          </cell>
          <cell r="CY24">
            <v>1.9696969696969697</v>
          </cell>
          <cell r="CZ24">
            <v>1.6631578947368422</v>
          </cell>
          <cell r="DA24">
            <v>30.46153846153846</v>
          </cell>
          <cell r="DB24">
            <v>5.9090909090909092</v>
          </cell>
          <cell r="DC24">
            <v>4</v>
          </cell>
          <cell r="DD24">
            <v>0.63636363636363635</v>
          </cell>
          <cell r="DE24">
            <v>0.28000000000000003</v>
          </cell>
          <cell r="DF24">
            <v>0</v>
          </cell>
          <cell r="DG24">
            <v>128</v>
          </cell>
          <cell r="DH24">
            <v>75</v>
          </cell>
          <cell r="DI24">
            <v>16</v>
          </cell>
          <cell r="DJ24">
            <v>37</v>
          </cell>
          <cell r="DK24">
            <v>1.855072463768116</v>
          </cell>
          <cell r="DL24">
            <v>1.6648936170212767</v>
          </cell>
          <cell r="DM24">
            <v>32.34375</v>
          </cell>
          <cell r="DN24">
            <v>5.5652173913043477</v>
          </cell>
          <cell r="DO24">
            <v>3.2608695652173911</v>
          </cell>
          <cell r="DP24">
            <v>0.69565217391304346</v>
          </cell>
          <cell r="DQ24">
            <v>0.2421875</v>
          </cell>
          <cell r="DS24">
            <v>245</v>
          </cell>
          <cell r="DT24">
            <v>148</v>
          </cell>
          <cell r="DU24">
            <v>37</v>
          </cell>
          <cell r="DV24">
            <v>29</v>
          </cell>
          <cell r="DW24">
            <v>2.5520833333333335</v>
          </cell>
          <cell r="DX24">
            <v>1.6642011834319526</v>
          </cell>
          <cell r="DY24">
            <v>23.510204081632651</v>
          </cell>
          <cell r="DZ24">
            <v>9.8000000000000007</v>
          </cell>
          <cell r="EA24">
            <v>5.92</v>
          </cell>
          <cell r="EB24">
            <v>1.48</v>
          </cell>
          <cell r="EC24">
            <v>0.17</v>
          </cell>
          <cell r="ED24">
            <v>0</v>
          </cell>
          <cell r="EE24">
            <v>276</v>
          </cell>
          <cell r="EF24">
            <v>154</v>
          </cell>
          <cell r="EG24">
            <v>26</v>
          </cell>
          <cell r="EH24">
            <v>29</v>
          </cell>
          <cell r="EI24">
            <v>2.7878787878787881</v>
          </cell>
          <cell r="EJ24">
            <v>1.6732355637030247</v>
          </cell>
          <cell r="EK24">
            <v>21.521739130434781</v>
          </cell>
          <cell r="EL24">
            <v>11.5</v>
          </cell>
          <cell r="EM24">
            <v>6.416666666666667</v>
          </cell>
          <cell r="EN24">
            <v>1.0833333333333333</v>
          </cell>
          <cell r="EO24">
            <v>0.18478260869565216</v>
          </cell>
          <cell r="EQ24">
            <v>324</v>
          </cell>
          <cell r="ER24">
            <v>167</v>
          </cell>
          <cell r="ES24">
            <v>33</v>
          </cell>
          <cell r="ET24">
            <v>12</v>
          </cell>
          <cell r="EU24">
            <v>2.7</v>
          </cell>
          <cell r="EV24">
            <v>1.6922094508301404</v>
          </cell>
          <cell r="EW24">
            <v>22.222222222222221</v>
          </cell>
          <cell r="EX24">
            <v>13.5</v>
          </cell>
          <cell r="EY24">
            <v>6.958333333333333</v>
          </cell>
          <cell r="EZ24">
            <v>1.375</v>
          </cell>
          <cell r="FA24">
            <v>0.13580246913580246</v>
          </cell>
          <cell r="FC24">
            <v>3975</v>
          </cell>
          <cell r="FD24">
            <v>2349</v>
          </cell>
          <cell r="FE24">
            <v>521</v>
          </cell>
          <cell r="FF24">
            <v>414</v>
          </cell>
          <cell r="FG24">
            <v>2.685810810810811</v>
          </cell>
          <cell r="FH24">
            <v>1.6922094508301404</v>
          </cell>
          <cell r="FI24">
            <v>22.339622641509433</v>
          </cell>
          <cell r="FJ24">
            <v>18.574766355140188</v>
          </cell>
          <cell r="FK24">
            <v>10.976635514018692</v>
          </cell>
          <cell r="FL24">
            <v>2.4345794392523366</v>
          </cell>
          <cell r="FM24">
            <v>0.14000000000000001</v>
          </cell>
          <cell r="FN24">
            <v>8</v>
          </cell>
        </row>
        <row r="25">
          <cell r="A25">
            <v>21</v>
          </cell>
          <cell r="B25" t="str">
            <v>TOTAL</v>
          </cell>
          <cell r="C25">
            <v>40409</v>
          </cell>
          <cell r="D25">
            <v>82868</v>
          </cell>
          <cell r="E25">
            <v>52270</v>
          </cell>
          <cell r="F25">
            <v>24420</v>
          </cell>
          <cell r="G25">
            <v>7851</v>
          </cell>
          <cell r="M25">
            <v>111490</v>
          </cell>
          <cell r="N25">
            <v>96329</v>
          </cell>
          <cell r="O25">
            <v>17947</v>
          </cell>
          <cell r="P25">
            <v>10171</v>
          </cell>
          <cell r="Q25">
            <v>2205</v>
          </cell>
          <cell r="R25">
            <v>1232</v>
          </cell>
          <cell r="S25">
            <v>3.2565777535837417</v>
          </cell>
          <cell r="T25">
            <v>1.7645265952217088</v>
          </cell>
          <cell r="U25">
            <v>18.424249178135621</v>
          </cell>
          <cell r="V25">
            <v>690.26923076923072</v>
          </cell>
          <cell r="W25">
            <v>391.19230769230768</v>
          </cell>
          <cell r="X25">
            <v>84.807692307692307</v>
          </cell>
          <cell r="Y25">
            <v>0.19</v>
          </cell>
          <cell r="Z25">
            <v>903</v>
          </cell>
          <cell r="AA25">
            <v>16252</v>
          </cell>
          <cell r="AB25">
            <v>7523</v>
          </cell>
          <cell r="AC25">
            <v>1834</v>
          </cell>
          <cell r="AD25">
            <v>1270</v>
          </cell>
          <cell r="AE25">
            <v>3.4323125659978881</v>
          </cell>
          <cell r="AF25">
            <v>1.9328020798010626</v>
          </cell>
          <cell r="AG25">
            <v>17.480925424563132</v>
          </cell>
          <cell r="AH25">
            <v>677.16666666666663</v>
          </cell>
          <cell r="AI25">
            <v>313.45833333333331</v>
          </cell>
          <cell r="AJ25">
            <v>76.416666666666671</v>
          </cell>
          <cell r="AK25">
            <v>0.22</v>
          </cell>
          <cell r="AL25">
            <v>896</v>
          </cell>
          <cell r="AM25">
            <v>16912</v>
          </cell>
          <cell r="AN25">
            <v>7533</v>
          </cell>
          <cell r="AO25">
            <v>1703</v>
          </cell>
          <cell r="AP25">
            <v>1229</v>
          </cell>
          <cell r="AQ25">
            <v>3.1640785781103835</v>
          </cell>
          <cell r="AR25">
            <v>2.0260435247948627</v>
          </cell>
          <cell r="AS25">
            <v>18.962866603595081</v>
          </cell>
          <cell r="AT25">
            <v>650.46153846153845</v>
          </cell>
          <cell r="AU25">
            <v>289.73076923076923</v>
          </cell>
          <cell r="AV25">
            <v>65.5</v>
          </cell>
          <cell r="AW25">
            <v>0.22</v>
          </cell>
          <cell r="AX25">
            <v>916</v>
          </cell>
          <cell r="AY25">
            <v>15673</v>
          </cell>
          <cell r="AZ25">
            <v>6731</v>
          </cell>
          <cell r="BA25">
            <v>1733</v>
          </cell>
          <cell r="BB25">
            <v>1409</v>
          </cell>
          <cell r="BC25">
            <v>3.0221750867720787</v>
          </cell>
          <cell r="BD25">
            <v>2.0897427874084737</v>
          </cell>
          <cell r="BE25">
            <v>19.853250813500928</v>
          </cell>
          <cell r="BF25">
            <v>602.80769230769226</v>
          </cell>
          <cell r="BG25">
            <v>258.88461538461536</v>
          </cell>
          <cell r="BH25">
            <v>66.65384615384616</v>
          </cell>
          <cell r="BI25">
            <v>0.22</v>
          </cell>
          <cell r="BJ25">
            <v>787</v>
          </cell>
          <cell r="BK25">
            <v>9141</v>
          </cell>
          <cell r="BL25">
            <v>3278</v>
          </cell>
          <cell r="BM25">
            <v>817</v>
          </cell>
          <cell r="BN25">
            <v>1006</v>
          </cell>
          <cell r="BO25">
            <v>2.2620638455827766</v>
          </cell>
          <cell r="BP25">
            <v>2.1547564990350776</v>
          </cell>
          <cell r="BQ25">
            <v>26.524450278962917</v>
          </cell>
          <cell r="BR25">
            <v>365.64</v>
          </cell>
          <cell r="BS25">
            <v>131.12</v>
          </cell>
          <cell r="BT25">
            <v>32.68</v>
          </cell>
          <cell r="BU25">
            <v>0.28999999999999998</v>
          </cell>
          <cell r="BV25">
            <v>475</v>
          </cell>
          <cell r="BW25">
            <v>7446</v>
          </cell>
          <cell r="BX25">
            <v>2388</v>
          </cell>
          <cell r="BY25">
            <v>650</v>
          </cell>
          <cell r="BZ25">
            <v>695</v>
          </cell>
          <cell r="CA25">
            <v>1.6554024010671409</v>
          </cell>
          <cell r="CB25">
            <v>2.2158994258983626</v>
          </cell>
          <cell r="CC25">
            <v>36.244963738920227</v>
          </cell>
          <cell r="CD25">
            <v>297.83999999999997</v>
          </cell>
          <cell r="CE25">
            <v>95.52</v>
          </cell>
          <cell r="CF25">
            <v>26</v>
          </cell>
          <cell r="CG25">
            <v>0.3</v>
          </cell>
          <cell r="CH25">
            <v>476</v>
          </cell>
          <cell r="CI25">
            <v>9301</v>
          </cell>
          <cell r="CJ25">
            <v>3105</v>
          </cell>
          <cell r="CK25">
            <v>971</v>
          </cell>
          <cell r="CL25">
            <v>1203</v>
          </cell>
          <cell r="CM25">
            <v>2.3258314578644663</v>
          </cell>
          <cell r="CN25">
            <v>2.2899743690851735</v>
          </cell>
          <cell r="CO25">
            <v>25.797226104719925</v>
          </cell>
          <cell r="CP25">
            <v>372.04</v>
          </cell>
          <cell r="CQ25">
            <v>124.2</v>
          </cell>
          <cell r="CR25">
            <v>38.840000000000003</v>
          </cell>
          <cell r="CS25">
            <v>0.27</v>
          </cell>
          <cell r="CT25">
            <v>426</v>
          </cell>
          <cell r="CU25">
            <v>10039</v>
          </cell>
          <cell r="CV25">
            <v>3871</v>
          </cell>
          <cell r="CW25">
            <v>1127</v>
          </cell>
          <cell r="CX25">
            <v>926</v>
          </cell>
          <cell r="CY25">
            <v>2.566862694962925</v>
          </cell>
          <cell r="CZ25">
            <v>2.3163993070398452</v>
          </cell>
          <cell r="DA25">
            <v>23.374838131287976</v>
          </cell>
          <cell r="DB25">
            <v>401.56</v>
          </cell>
          <cell r="DC25">
            <v>154.84</v>
          </cell>
          <cell r="DD25">
            <v>45.08</v>
          </cell>
          <cell r="DE25">
            <v>0.26</v>
          </cell>
          <cell r="DF25">
            <v>494</v>
          </cell>
          <cell r="DG25">
            <v>11588</v>
          </cell>
          <cell r="DH25">
            <v>4134</v>
          </cell>
          <cell r="DI25">
            <v>1218</v>
          </cell>
          <cell r="DJ25">
            <v>1110</v>
          </cell>
          <cell r="DK25">
            <v>2.7557669441141499</v>
          </cell>
          <cell r="DL25">
            <v>2.357814783557358</v>
          </cell>
          <cell r="DM25">
            <v>21.772523299965481</v>
          </cell>
          <cell r="DN25">
            <v>445.69230769230768</v>
          </cell>
          <cell r="DO25">
            <v>159</v>
          </cell>
          <cell r="DP25">
            <v>46.846153846153847</v>
          </cell>
          <cell r="DQ25">
            <v>0.26</v>
          </cell>
          <cell r="DR25">
            <v>573</v>
          </cell>
          <cell r="DS25">
            <v>15373</v>
          </cell>
          <cell r="DT25">
            <v>5733</v>
          </cell>
          <cell r="DU25">
            <v>1374</v>
          </cell>
          <cell r="DV25">
            <v>1343</v>
          </cell>
          <cell r="DW25">
            <v>3.0031256104707951</v>
          </cell>
          <cell r="DX25">
            <v>2.39197996833229</v>
          </cell>
          <cell r="DY25">
            <v>19.979184284134519</v>
          </cell>
          <cell r="DZ25">
            <v>591.26923076923072</v>
          </cell>
          <cell r="EA25">
            <v>220.5</v>
          </cell>
          <cell r="EB25">
            <v>52.846153846153847</v>
          </cell>
          <cell r="EC25">
            <v>0.25</v>
          </cell>
          <cell r="ED25">
            <v>705</v>
          </cell>
          <cell r="EE25">
            <v>15632</v>
          </cell>
          <cell r="EF25">
            <v>5585</v>
          </cell>
          <cell r="EG25">
            <v>1685</v>
          </cell>
          <cell r="EH25">
            <v>1362</v>
          </cell>
          <cell r="EI25">
            <v>2.9992325402916347</v>
          </cell>
          <cell r="EJ25">
            <v>2.4299237049032536</v>
          </cell>
          <cell r="EK25">
            <v>20.005117707267146</v>
          </cell>
          <cell r="EL25">
            <v>651.33333333333337</v>
          </cell>
          <cell r="EM25">
            <v>232.70833333333334</v>
          </cell>
          <cell r="EN25">
            <v>70.208333333333329</v>
          </cell>
          <cell r="EO25">
            <v>0.26</v>
          </cell>
          <cell r="EP25">
            <v>812</v>
          </cell>
          <cell r="EQ25">
            <v>14163</v>
          </cell>
          <cell r="ER25">
            <v>4970</v>
          </cell>
          <cell r="ES25">
            <v>1419</v>
          </cell>
          <cell r="ET25">
            <v>960</v>
          </cell>
          <cell r="EU25">
            <v>3.0204734484964813</v>
          </cell>
          <cell r="EV25">
            <v>2.4620851254065887</v>
          </cell>
          <cell r="EW25">
            <v>19.864435500953189</v>
          </cell>
          <cell r="EX25">
            <v>566.52</v>
          </cell>
          <cell r="EY25">
            <v>198.8</v>
          </cell>
          <cell r="EZ25">
            <v>56.76</v>
          </cell>
          <cell r="FA25">
            <v>0.26</v>
          </cell>
          <cell r="FB25">
            <v>796</v>
          </cell>
          <cell r="FC25">
            <v>159467</v>
          </cell>
          <cell r="FD25">
            <v>65022</v>
          </cell>
          <cell r="FE25">
            <v>16772</v>
          </cell>
          <cell r="FF25">
            <v>13745</v>
          </cell>
          <cell r="FG25">
            <v>2.8212762946057359</v>
          </cell>
          <cell r="FH25">
            <v>2.4620851254065887</v>
          </cell>
          <cell r="FI25">
            <v>21.26697059579725</v>
          </cell>
          <cell r="FJ25">
            <v>553.8971865230983</v>
          </cell>
          <cell r="FK25">
            <v>225.84925321292118</v>
          </cell>
          <cell r="FL25">
            <v>58.256339006599518</v>
          </cell>
          <cell r="FM25">
            <v>0.24</v>
          </cell>
          <cell r="FN25">
            <v>8259</v>
          </cell>
        </row>
      </sheetData>
      <sheetData sheetId="2">
        <row r="5">
          <cell r="A5">
            <v>1</v>
          </cell>
          <cell r="B5" t="str">
            <v>CIRUGIA GENERAL</v>
          </cell>
          <cell r="C5">
            <v>1135</v>
          </cell>
          <cell r="D5">
            <v>2407</v>
          </cell>
          <cell r="E5">
            <v>1574</v>
          </cell>
          <cell r="F5">
            <v>1046</v>
          </cell>
          <cell r="G5">
            <v>355</v>
          </cell>
          <cell r="M5">
            <v>3557</v>
          </cell>
          <cell r="N5">
            <v>2960</v>
          </cell>
          <cell r="O5">
            <v>912</v>
          </cell>
          <cell r="P5">
            <v>460</v>
          </cell>
          <cell r="Q5">
            <v>118</v>
          </cell>
          <cell r="R5">
            <v>45</v>
          </cell>
          <cell r="S5">
            <v>4.28169014084507</v>
          </cell>
          <cell r="T5">
            <v>1.982608695652174</v>
          </cell>
          <cell r="U5">
            <v>14.013157894736842</v>
          </cell>
          <cell r="V5">
            <v>35.07692307692308</v>
          </cell>
          <cell r="W5">
            <v>17.692307692307693</v>
          </cell>
          <cell r="X5">
            <v>4.5384615384615383</v>
          </cell>
          <cell r="Y5">
            <v>0.33004385964912281</v>
          </cell>
          <cell r="Z5">
            <v>127</v>
          </cell>
          <cell r="AA5">
            <v>769</v>
          </cell>
          <cell r="AB5">
            <v>305</v>
          </cell>
          <cell r="AC5">
            <v>91</v>
          </cell>
          <cell r="AE5">
            <v>4.8364779874213832</v>
          </cell>
          <cell r="AF5">
            <v>2.1973856209150329</v>
          </cell>
          <cell r="AG5">
            <v>12.405721716514956</v>
          </cell>
          <cell r="AH5">
            <v>33.434782608695649</v>
          </cell>
          <cell r="AI5">
            <v>13.260869565217391</v>
          </cell>
          <cell r="AJ5">
            <v>3.9565217391304346</v>
          </cell>
          <cell r="AK5">
            <v>0.43823146944083224</v>
          </cell>
          <cell r="AL5">
            <v>54</v>
          </cell>
          <cell r="AM5">
            <v>813</v>
          </cell>
          <cell r="AN5">
            <v>260</v>
          </cell>
          <cell r="AO5">
            <v>79</v>
          </cell>
          <cell r="AP5">
            <v>11</v>
          </cell>
          <cell r="AQ5">
            <v>4.370967741935484</v>
          </cell>
          <cell r="AR5">
            <v>2.433170731707317</v>
          </cell>
          <cell r="AS5">
            <v>13.726937269372694</v>
          </cell>
          <cell r="AT5">
            <v>31.26923076923077</v>
          </cell>
          <cell r="AU5">
            <v>10</v>
          </cell>
          <cell r="AV5">
            <v>3.0384615384615383</v>
          </cell>
          <cell r="AW5">
            <v>0.43173431734317341</v>
          </cell>
          <cell r="AX5">
            <v>92</v>
          </cell>
          <cell r="AY5">
            <v>587</v>
          </cell>
          <cell r="AZ5">
            <v>166</v>
          </cell>
          <cell r="BA5">
            <v>42</v>
          </cell>
          <cell r="BB5">
            <v>5</v>
          </cell>
          <cell r="BC5">
            <v>2.3019607843137253</v>
          </cell>
          <cell r="BD5">
            <v>2.5869017632241813</v>
          </cell>
          <cell r="BE5">
            <v>26.06473594548552</v>
          </cell>
          <cell r="BF5">
            <v>22.576923076923077</v>
          </cell>
          <cell r="BG5">
            <v>6.384615384615385</v>
          </cell>
          <cell r="BH5">
            <v>1.6153846153846154</v>
          </cell>
          <cell r="BI5">
            <v>0.47870528109028959</v>
          </cell>
          <cell r="BJ5">
            <v>5</v>
          </cell>
          <cell r="BK5">
            <v>317</v>
          </cell>
          <cell r="BL5">
            <v>93</v>
          </cell>
          <cell r="BM5">
            <v>21</v>
          </cell>
          <cell r="BO5">
            <v>2.1133333333333333</v>
          </cell>
          <cell r="BP5">
            <v>2.6464174454828662</v>
          </cell>
          <cell r="BQ5">
            <v>28.391167192429023</v>
          </cell>
          <cell r="BR5">
            <v>12.68</v>
          </cell>
          <cell r="BS5">
            <v>3.72</v>
          </cell>
          <cell r="BT5">
            <v>0.84</v>
          </cell>
          <cell r="BU5">
            <v>0.45425867507886436</v>
          </cell>
          <cell r="BV5">
            <v>26</v>
          </cell>
          <cell r="BW5">
            <v>253</v>
          </cell>
          <cell r="BX5">
            <v>128</v>
          </cell>
          <cell r="BY5">
            <v>38</v>
          </cell>
          <cell r="BZ5">
            <v>3</v>
          </cell>
          <cell r="CA5">
            <v>1.8333333333333333</v>
          </cell>
          <cell r="CB5">
            <v>2.5856940509915014</v>
          </cell>
          <cell r="CC5">
            <v>32.727272727272727</v>
          </cell>
          <cell r="CD5">
            <v>10.541666666666666</v>
          </cell>
          <cell r="CE5">
            <v>5.333333333333333</v>
          </cell>
          <cell r="CF5">
            <v>1.5833333333333333</v>
          </cell>
          <cell r="CG5">
            <v>0.38339920948616601</v>
          </cell>
          <cell r="CH5">
            <v>8</v>
          </cell>
          <cell r="CI5">
            <v>322</v>
          </cell>
          <cell r="CJ5">
            <v>133</v>
          </cell>
          <cell r="CK5">
            <v>35</v>
          </cell>
          <cell r="CM5">
            <v>2.3851851851851853</v>
          </cell>
          <cell r="CN5">
            <v>2.5715210355987055</v>
          </cell>
          <cell r="CO5">
            <v>25.155279503105589</v>
          </cell>
          <cell r="CP5">
            <v>12.88</v>
          </cell>
          <cell r="CQ5">
            <v>5.32</v>
          </cell>
          <cell r="CR5">
            <v>1.4</v>
          </cell>
          <cell r="CS5">
            <v>0.38</v>
          </cell>
          <cell r="CT5">
            <v>8</v>
          </cell>
          <cell r="CU5">
            <v>449</v>
          </cell>
          <cell r="CV5">
            <v>180</v>
          </cell>
          <cell r="CW5">
            <v>45</v>
          </cell>
          <cell r="CX5">
            <v>20</v>
          </cell>
          <cell r="CY5">
            <v>3.1180555555555554</v>
          </cell>
          <cell r="CZ5">
            <v>2.5634782608695654</v>
          </cell>
          <cell r="DA5">
            <v>19.242761692650337</v>
          </cell>
          <cell r="DB5">
            <v>17.96</v>
          </cell>
          <cell r="DC5">
            <v>7.2</v>
          </cell>
          <cell r="DD5">
            <v>1.8</v>
          </cell>
          <cell r="DE5">
            <v>0.27</v>
          </cell>
          <cell r="DF5">
            <v>66</v>
          </cell>
          <cell r="DG5">
            <v>441</v>
          </cell>
          <cell r="DH5">
            <v>174</v>
          </cell>
          <cell r="DI5">
            <v>51</v>
          </cell>
          <cell r="DJ5">
            <v>22</v>
          </cell>
          <cell r="DK5">
            <v>3</v>
          </cell>
          <cell r="DL5">
            <v>2.5608214849921009</v>
          </cell>
          <cell r="DM5">
            <v>20</v>
          </cell>
          <cell r="DN5">
            <v>16.96153846153846</v>
          </cell>
          <cell r="DO5">
            <v>6.6923076923076925</v>
          </cell>
          <cell r="DP5">
            <v>1.9615384615384615</v>
          </cell>
          <cell r="DQ5">
            <v>0.38095238095238093</v>
          </cell>
          <cell r="DR5">
            <v>13</v>
          </cell>
          <cell r="DS5">
            <v>575</v>
          </cell>
          <cell r="DT5">
            <v>216</v>
          </cell>
          <cell r="DU5">
            <v>48</v>
          </cell>
          <cell r="DV5">
            <v>32</v>
          </cell>
          <cell r="DW5">
            <v>3.4226190476190474</v>
          </cell>
          <cell r="DX5">
            <v>2.5711583924349881</v>
          </cell>
          <cell r="DY5">
            <v>17.530434782608697</v>
          </cell>
          <cell r="DZ5">
            <v>22.115384615384617</v>
          </cell>
          <cell r="EA5">
            <v>8.3076923076923084</v>
          </cell>
          <cell r="EB5">
            <v>1.8461538461538463</v>
          </cell>
          <cell r="EC5">
            <v>0.32173913043478258</v>
          </cell>
          <cell r="ED5">
            <v>9</v>
          </cell>
          <cell r="EE5">
            <v>563</v>
          </cell>
          <cell r="EF5">
            <v>201</v>
          </cell>
          <cell r="EG5">
            <v>60</v>
          </cell>
          <cell r="EH5">
            <v>22</v>
          </cell>
          <cell r="EI5">
            <v>3.540880503144654</v>
          </cell>
          <cell r="EJ5">
            <v>2.5911053540587221</v>
          </cell>
          <cell r="EK5">
            <v>16.944937833037301</v>
          </cell>
          <cell r="EL5">
            <v>23.458333333333332</v>
          </cell>
          <cell r="EM5">
            <v>8.375</v>
          </cell>
          <cell r="EN5">
            <v>2.5</v>
          </cell>
          <cell r="EO5">
            <v>0.33747779751332146</v>
          </cell>
          <cell r="EP5">
            <v>6</v>
          </cell>
          <cell r="EQ5">
            <v>516</v>
          </cell>
          <cell r="ER5">
            <v>180</v>
          </cell>
          <cell r="ES5">
            <v>46</v>
          </cell>
          <cell r="ET5">
            <v>6</v>
          </cell>
          <cell r="EU5">
            <v>3.3725490196078431</v>
          </cell>
          <cell r="EV5">
            <v>2.6109775641025643</v>
          </cell>
          <cell r="EW5">
            <v>17.790697674418606</v>
          </cell>
          <cell r="EX5">
            <v>21.5</v>
          </cell>
          <cell r="EY5">
            <v>7.5</v>
          </cell>
          <cell r="EZ5">
            <v>1.9166666666666667</v>
          </cell>
          <cell r="FA5">
            <v>0.46511627906976744</v>
          </cell>
          <cell r="FC5">
            <v>6517</v>
          </cell>
          <cell r="FD5">
            <v>2496</v>
          </cell>
          <cell r="FE5">
            <v>674</v>
          </cell>
          <cell r="FF5">
            <v>166</v>
          </cell>
          <cell r="FG5">
            <v>3.2471350274040858</v>
          </cell>
          <cell r="FH5">
            <v>2.6109775641025643</v>
          </cell>
          <cell r="FI5">
            <v>18.477827221114008</v>
          </cell>
          <cell r="FJ5">
            <v>21.723333333333333</v>
          </cell>
          <cell r="FK5">
            <v>8.32</v>
          </cell>
          <cell r="FL5">
            <v>2.2466666666666666</v>
          </cell>
          <cell r="FM5">
            <v>0.38974988491637258</v>
          </cell>
          <cell r="FN5">
            <v>414</v>
          </cell>
        </row>
        <row r="6">
          <cell r="A6">
            <v>2</v>
          </cell>
          <cell r="B6" t="str">
            <v>UROLOGIA</v>
          </cell>
          <cell r="C6">
            <v>714</v>
          </cell>
          <cell r="D6">
            <v>3601</v>
          </cell>
          <cell r="E6">
            <v>2606</v>
          </cell>
          <cell r="F6">
            <v>1261</v>
          </cell>
          <cell r="G6">
            <v>283</v>
          </cell>
          <cell r="M6">
            <v>6689</v>
          </cell>
          <cell r="N6">
            <v>1777</v>
          </cell>
          <cell r="O6">
            <v>1388</v>
          </cell>
          <cell r="P6">
            <v>785</v>
          </cell>
          <cell r="Q6">
            <v>228</v>
          </cell>
          <cell r="S6">
            <v>3.5408163265306123</v>
          </cell>
          <cell r="T6">
            <v>1.7681528662420383</v>
          </cell>
          <cell r="U6">
            <v>16.945244956772335</v>
          </cell>
          <cell r="V6">
            <v>53.384615384615387</v>
          </cell>
          <cell r="W6">
            <v>30.192307692307693</v>
          </cell>
          <cell r="X6">
            <v>8.7692307692307701</v>
          </cell>
          <cell r="Y6">
            <v>0.31268011527377521</v>
          </cell>
          <cell r="Z6">
            <v>16</v>
          </cell>
          <cell r="AA6">
            <v>1376</v>
          </cell>
          <cell r="AB6">
            <v>723</v>
          </cell>
          <cell r="AC6">
            <v>196</v>
          </cell>
          <cell r="AE6">
            <v>4.2469135802469138</v>
          </cell>
          <cell r="AF6">
            <v>1.8328912466843501</v>
          </cell>
          <cell r="AG6">
            <v>14.127906976744185</v>
          </cell>
          <cell r="AH6">
            <v>62.545454545454547</v>
          </cell>
          <cell r="AI6">
            <v>32.863636363636367</v>
          </cell>
          <cell r="AJ6">
            <v>8.9090909090909083</v>
          </cell>
          <cell r="AK6">
            <v>0.35610465116279072</v>
          </cell>
          <cell r="AL6">
            <v>16</v>
          </cell>
          <cell r="AM6">
            <v>1269</v>
          </cell>
          <cell r="AN6">
            <v>598</v>
          </cell>
          <cell r="AO6">
            <v>137</v>
          </cell>
          <cell r="AQ6">
            <v>3.375</v>
          </cell>
          <cell r="AR6">
            <v>1.9150047483380817</v>
          </cell>
          <cell r="AS6">
            <v>17.777777777777779</v>
          </cell>
          <cell r="AT6">
            <v>48.807692307692307</v>
          </cell>
          <cell r="AU6">
            <v>23</v>
          </cell>
          <cell r="AV6">
            <v>5.2692307692307692</v>
          </cell>
          <cell r="AW6">
            <v>0.40740740740740738</v>
          </cell>
          <cell r="AX6">
            <v>11</v>
          </cell>
          <cell r="AY6">
            <v>1137</v>
          </cell>
          <cell r="AZ6">
            <v>524</v>
          </cell>
          <cell r="BA6">
            <v>127</v>
          </cell>
          <cell r="BC6">
            <v>2.3936842105263159</v>
          </cell>
          <cell r="BD6">
            <v>1.9657794676806084</v>
          </cell>
          <cell r="BE6">
            <v>25.065963060686016</v>
          </cell>
          <cell r="BF6">
            <v>43.730769230769234</v>
          </cell>
          <cell r="BG6">
            <v>20.153846153846153</v>
          </cell>
          <cell r="BH6">
            <v>4.884615384615385</v>
          </cell>
          <cell r="BI6">
            <v>0.40721196130167109</v>
          </cell>
          <cell r="BJ6">
            <v>22</v>
          </cell>
          <cell r="BK6">
            <v>466</v>
          </cell>
          <cell r="BL6">
            <v>190</v>
          </cell>
          <cell r="BM6">
            <v>49</v>
          </cell>
          <cell r="BO6">
            <v>2.7093023255813953</v>
          </cell>
          <cell r="BP6">
            <v>1.9985815602836881</v>
          </cell>
          <cell r="BQ6">
            <v>22.145922746781117</v>
          </cell>
          <cell r="BR6">
            <v>23.3</v>
          </cell>
          <cell r="BS6">
            <v>9.5</v>
          </cell>
          <cell r="BT6">
            <v>2.4500000000000002</v>
          </cell>
          <cell r="BU6">
            <v>0.73605150214592274</v>
          </cell>
          <cell r="BV6">
            <v>12</v>
          </cell>
          <cell r="BW6">
            <v>14</v>
          </cell>
          <cell r="BX6">
            <v>5</v>
          </cell>
          <cell r="BY6">
            <v>1</v>
          </cell>
          <cell r="CA6">
            <v>0.25</v>
          </cell>
          <cell r="CB6">
            <v>2</v>
          </cell>
          <cell r="CC6">
            <v>240</v>
          </cell>
          <cell r="CD6">
            <v>1.1666666666666667</v>
          </cell>
          <cell r="CE6">
            <v>0.41666666666666669</v>
          </cell>
          <cell r="CF6">
            <v>8.3333333333333329E-2</v>
          </cell>
          <cell r="CG6">
            <v>1</v>
          </cell>
          <cell r="CH6">
            <v>4</v>
          </cell>
          <cell r="CI6">
            <v>31</v>
          </cell>
          <cell r="CJ6">
            <v>11</v>
          </cell>
          <cell r="CK6">
            <v>5</v>
          </cell>
          <cell r="CM6">
            <v>0.40789473684210525</v>
          </cell>
          <cell r="CN6">
            <v>2.003173483779972</v>
          </cell>
          <cell r="CO6">
            <v>147.09677419354838</v>
          </cell>
          <cell r="CP6">
            <v>1.9375</v>
          </cell>
          <cell r="CQ6">
            <v>0.6875</v>
          </cell>
          <cell r="CR6">
            <v>0.3125</v>
          </cell>
          <cell r="CS6">
            <v>0</v>
          </cell>
          <cell r="CT6">
            <v>2</v>
          </cell>
          <cell r="CU6">
            <v>46</v>
          </cell>
          <cell r="CV6">
            <v>11</v>
          </cell>
          <cell r="CW6">
            <v>4</v>
          </cell>
          <cell r="CY6">
            <v>0.34848484848484851</v>
          </cell>
          <cell r="CZ6">
            <v>2.01159114857745</v>
          </cell>
          <cell r="DA6">
            <v>172.17391304347825</v>
          </cell>
          <cell r="DB6">
            <v>2</v>
          </cell>
          <cell r="DC6">
            <v>0.47826086956521741</v>
          </cell>
          <cell r="DD6">
            <v>0.17391304347826086</v>
          </cell>
          <cell r="DE6">
            <v>1</v>
          </cell>
          <cell r="DF6">
            <v>3</v>
          </cell>
          <cell r="DG6">
            <v>55</v>
          </cell>
          <cell r="DH6">
            <v>20</v>
          </cell>
          <cell r="DI6">
            <v>7</v>
          </cell>
          <cell r="DK6">
            <v>0.5092592592592593</v>
          </cell>
          <cell r="DL6">
            <v>2.0167422392745031</v>
          </cell>
          <cell r="DM6">
            <v>117.81818181818181</v>
          </cell>
          <cell r="DN6">
            <v>2.5</v>
          </cell>
          <cell r="DO6">
            <v>0.90909090909090906</v>
          </cell>
          <cell r="DP6">
            <v>0.31818181818181818</v>
          </cell>
          <cell r="DQ6">
            <v>1</v>
          </cell>
          <cell r="DR6">
            <v>2</v>
          </cell>
          <cell r="DS6">
            <v>774</v>
          </cell>
          <cell r="DT6">
            <v>342</v>
          </cell>
          <cell r="DU6">
            <v>110</v>
          </cell>
          <cell r="DW6">
            <v>3.0234375</v>
          </cell>
          <cell r="DX6">
            <v>2.0430040511062635</v>
          </cell>
          <cell r="DY6">
            <v>19.844961240310077</v>
          </cell>
          <cell r="DZ6">
            <v>32.25</v>
          </cell>
          <cell r="EA6">
            <v>14.25</v>
          </cell>
          <cell r="EB6">
            <v>4.583333333333333</v>
          </cell>
          <cell r="EC6">
            <v>0.36434108527131781</v>
          </cell>
          <cell r="ED6">
            <v>18</v>
          </cell>
          <cell r="EE6">
            <v>993</v>
          </cell>
          <cell r="EF6">
            <v>370</v>
          </cell>
          <cell r="EG6">
            <v>117</v>
          </cell>
          <cell r="EI6">
            <v>3.2664473684210527</v>
          </cell>
          <cell r="EJ6">
            <v>2.1092483934059794</v>
          </cell>
          <cell r="EK6">
            <v>18.368580060422961</v>
          </cell>
          <cell r="EL6">
            <v>41.375</v>
          </cell>
          <cell r="EM6">
            <v>15.416666666666666</v>
          </cell>
          <cell r="EN6">
            <v>4.875</v>
          </cell>
          <cell r="EO6">
            <v>0.28902316213494461</v>
          </cell>
          <cell r="EP6">
            <v>20</v>
          </cell>
          <cell r="EQ6">
            <v>917</v>
          </cell>
          <cell r="ER6">
            <v>330</v>
          </cell>
          <cell r="ES6">
            <v>107</v>
          </cell>
          <cell r="EU6">
            <v>3.9525862068965516</v>
          </cell>
          <cell r="EV6">
            <v>2.165771297006907</v>
          </cell>
          <cell r="EW6">
            <v>15.179934569247548</v>
          </cell>
          <cell r="EX6">
            <v>38.208333333333336</v>
          </cell>
          <cell r="EY6">
            <v>13.75</v>
          </cell>
          <cell r="EZ6">
            <v>4.458333333333333</v>
          </cell>
          <cell r="FA6">
            <v>0.44165757906215919</v>
          </cell>
          <cell r="FB6">
            <v>15</v>
          </cell>
          <cell r="FC6">
            <v>8466</v>
          </cell>
          <cell r="FD6">
            <v>3909</v>
          </cell>
          <cell r="FE6">
            <v>1088</v>
          </cell>
          <cell r="FG6">
            <v>2.9162934894936274</v>
          </cell>
          <cell r="FH6">
            <v>2.165771297006907</v>
          </cell>
          <cell r="FI6">
            <v>20.574060949681076</v>
          </cell>
          <cell r="FJ6">
            <v>31.947169811320755</v>
          </cell>
          <cell r="FK6">
            <v>14.750943396226415</v>
          </cell>
          <cell r="FL6">
            <v>4.1056603773584905</v>
          </cell>
          <cell r="FM6">
            <v>0.45653201039451924</v>
          </cell>
          <cell r="FN6">
            <v>141</v>
          </cell>
        </row>
        <row r="7">
          <cell r="A7">
            <v>3</v>
          </cell>
          <cell r="B7" t="str">
            <v>OFTALMOLOGIA</v>
          </cell>
          <cell r="C7">
            <v>2908</v>
          </cell>
          <cell r="D7">
            <v>7451</v>
          </cell>
          <cell r="E7">
            <v>9838</v>
          </cell>
          <cell r="F7">
            <v>4818</v>
          </cell>
          <cell r="G7">
            <v>1420</v>
          </cell>
          <cell r="M7">
            <v>13473</v>
          </cell>
          <cell r="N7">
            <v>12966</v>
          </cell>
          <cell r="O7">
            <v>4330</v>
          </cell>
          <cell r="P7">
            <v>2293</v>
          </cell>
          <cell r="Q7">
            <v>408</v>
          </cell>
          <cell r="S7">
            <v>8.5912698412698418</v>
          </cell>
          <cell r="T7">
            <v>1.8883558656781509</v>
          </cell>
          <cell r="U7">
            <v>6.9838337182448038</v>
          </cell>
          <cell r="V7">
            <v>154.64285714285714</v>
          </cell>
          <cell r="W7">
            <v>81.892857142857139</v>
          </cell>
          <cell r="X7">
            <v>14.571428571428571</v>
          </cell>
          <cell r="Y7">
            <v>9.2147806004618943E-2</v>
          </cell>
          <cell r="Z7">
            <v>1830</v>
          </cell>
          <cell r="AA7">
            <v>4350</v>
          </cell>
          <cell r="AB7">
            <v>1931</v>
          </cell>
          <cell r="AC7">
            <v>342</v>
          </cell>
          <cell r="AE7">
            <v>9.0062111801242235</v>
          </cell>
          <cell r="AF7">
            <v>2.0549242424242422</v>
          </cell>
          <cell r="AG7">
            <v>6.6620689655172409</v>
          </cell>
          <cell r="AH7">
            <v>181.25</v>
          </cell>
          <cell r="AI7">
            <v>80.458333333333329</v>
          </cell>
          <cell r="AJ7">
            <v>14.25</v>
          </cell>
          <cell r="AK7">
            <v>9.2413793103448272E-2</v>
          </cell>
          <cell r="AL7">
            <v>1874</v>
          </cell>
          <cell r="AM7">
            <v>3764</v>
          </cell>
          <cell r="AN7">
            <v>1474</v>
          </cell>
          <cell r="AO7">
            <v>311</v>
          </cell>
          <cell r="AQ7">
            <v>7.1695238095238096</v>
          </cell>
          <cell r="AR7">
            <v>2.1839241839241841</v>
          </cell>
          <cell r="AS7">
            <v>8.3687566418703518</v>
          </cell>
          <cell r="AT7">
            <v>144.76923076923077</v>
          </cell>
          <cell r="AU7">
            <v>56.692307692307693</v>
          </cell>
          <cell r="AV7">
            <v>11.961538461538462</v>
          </cell>
          <cell r="AW7">
            <v>0.10786397449521785</v>
          </cell>
          <cell r="AX7">
            <v>1616</v>
          </cell>
          <cell r="AY7">
            <v>2847</v>
          </cell>
          <cell r="AZ7">
            <v>1159</v>
          </cell>
          <cell r="BA7">
            <v>288</v>
          </cell>
          <cell r="BC7">
            <v>4.0964028776978418</v>
          </cell>
          <cell r="BD7">
            <v>2.2299839579991252</v>
          </cell>
          <cell r="BE7">
            <v>14.64699683877766</v>
          </cell>
          <cell r="BF7">
            <v>135.57142857142858</v>
          </cell>
          <cell r="BG7">
            <v>55.19047619047619</v>
          </cell>
          <cell r="BH7">
            <v>13.714285714285714</v>
          </cell>
          <cell r="BI7">
            <v>0.13839128907622059</v>
          </cell>
          <cell r="BJ7">
            <v>1162</v>
          </cell>
          <cell r="BK7">
            <v>1223</v>
          </cell>
          <cell r="BL7">
            <v>476</v>
          </cell>
          <cell r="BM7">
            <v>109</v>
          </cell>
          <cell r="BO7">
            <v>2.9119047619047618</v>
          </cell>
          <cell r="BP7">
            <v>2.2520114550661394</v>
          </cell>
          <cell r="BQ7">
            <v>20.605069501226492</v>
          </cell>
          <cell r="BR7">
            <v>48.92</v>
          </cell>
          <cell r="BS7">
            <v>19.04</v>
          </cell>
          <cell r="BT7">
            <v>4.3600000000000003</v>
          </cell>
          <cell r="BU7">
            <v>0.19051512673753065</v>
          </cell>
          <cell r="BV7">
            <v>438</v>
          </cell>
          <cell r="BW7">
            <v>594</v>
          </cell>
          <cell r="BX7">
            <v>263</v>
          </cell>
          <cell r="BY7">
            <v>115</v>
          </cell>
          <cell r="CA7">
            <v>1.4452554744525548</v>
          </cell>
          <cell r="CB7">
            <v>2.2522380200105316</v>
          </cell>
          <cell r="CC7">
            <v>41.515151515151516</v>
          </cell>
          <cell r="CD7">
            <v>24.75</v>
          </cell>
          <cell r="CE7">
            <v>10.958333333333334</v>
          </cell>
          <cell r="CF7">
            <v>4.791666666666667</v>
          </cell>
          <cell r="CG7">
            <v>0.19360269360269361</v>
          </cell>
          <cell r="CH7">
            <v>76</v>
          </cell>
          <cell r="CI7">
            <v>952</v>
          </cell>
          <cell r="CJ7">
            <v>466</v>
          </cell>
          <cell r="CK7">
            <v>126</v>
          </cell>
          <cell r="CM7">
            <v>2.1885057471264369</v>
          </cell>
          <cell r="CN7">
            <v>2.2401389233440834</v>
          </cell>
          <cell r="CO7">
            <v>27.415966386554622</v>
          </cell>
          <cell r="CP7">
            <v>38.08</v>
          </cell>
          <cell r="CQ7">
            <v>18.64</v>
          </cell>
          <cell r="CR7">
            <v>5.04</v>
          </cell>
          <cell r="CS7">
            <v>1</v>
          </cell>
          <cell r="CT7">
            <v>120</v>
          </cell>
          <cell r="CU7">
            <v>509</v>
          </cell>
          <cell r="CV7">
            <v>234</v>
          </cell>
          <cell r="CW7">
            <v>80</v>
          </cell>
          <cell r="CY7">
            <v>1.3255208333333333</v>
          </cell>
          <cell r="CZ7">
            <v>2.2383076181292187</v>
          </cell>
          <cell r="DA7">
            <v>45.265225933202359</v>
          </cell>
          <cell r="DB7">
            <v>21.208333333333332</v>
          </cell>
          <cell r="DC7">
            <v>9.75</v>
          </cell>
          <cell r="DD7">
            <v>3.3333333333333335</v>
          </cell>
          <cell r="DE7">
            <v>0</v>
          </cell>
          <cell r="DF7">
            <v>73</v>
          </cell>
          <cell r="DG7">
            <v>918</v>
          </cell>
          <cell r="DH7">
            <v>417</v>
          </cell>
          <cell r="DI7">
            <v>129</v>
          </cell>
          <cell r="DK7">
            <v>1.9006211180124224</v>
          </cell>
          <cell r="DL7">
            <v>2.2365430965224378</v>
          </cell>
          <cell r="DM7">
            <v>31.568627450980394</v>
          </cell>
          <cell r="DN7">
            <v>34</v>
          </cell>
          <cell r="DO7">
            <v>15.444444444444445</v>
          </cell>
          <cell r="DP7">
            <v>4.7777777777777777</v>
          </cell>
          <cell r="DQ7">
            <v>0.12745098039215685</v>
          </cell>
          <cell r="DR7">
            <v>124</v>
          </cell>
          <cell r="DS7">
            <v>2542</v>
          </cell>
          <cell r="DT7">
            <v>946</v>
          </cell>
          <cell r="DU7">
            <v>264</v>
          </cell>
          <cell r="DW7">
            <v>7.0611111111111109</v>
          </cell>
          <cell r="DX7">
            <v>2.2806708769023709</v>
          </cell>
          <cell r="DY7">
            <v>8.4972462627852092</v>
          </cell>
          <cell r="DZ7">
            <v>97.769230769230774</v>
          </cell>
          <cell r="EA7">
            <v>36.384615384615387</v>
          </cell>
          <cell r="EB7">
            <v>10.153846153846153</v>
          </cell>
          <cell r="EC7">
            <v>0.13729346970889064</v>
          </cell>
          <cell r="ED7">
            <v>885</v>
          </cell>
          <cell r="EE7">
            <v>2589</v>
          </cell>
          <cell r="EF7">
            <v>914</v>
          </cell>
          <cell r="EG7">
            <v>245</v>
          </cell>
          <cell r="EI7">
            <v>6.2536231884057969</v>
          </cell>
          <cell r="EJ7">
            <v>2.3283836186512814</v>
          </cell>
          <cell r="EK7">
            <v>9.5944380069524922</v>
          </cell>
          <cell r="EL7">
            <v>107.875</v>
          </cell>
          <cell r="EM7">
            <v>38.083333333333336</v>
          </cell>
          <cell r="EN7">
            <v>10.208333333333334</v>
          </cell>
          <cell r="EO7">
            <v>0.13673232908458866</v>
          </cell>
          <cell r="EP7">
            <v>1034</v>
          </cell>
          <cell r="EQ7">
            <v>1821</v>
          </cell>
          <cell r="ER7">
            <v>693</v>
          </cell>
          <cell r="ES7">
            <v>217</v>
          </cell>
          <cell r="EU7">
            <v>6.0099009900990099</v>
          </cell>
          <cell r="EV7">
            <v>2.3467956683827444</v>
          </cell>
          <cell r="EW7">
            <v>9.9835255354200978</v>
          </cell>
          <cell r="EX7">
            <v>75.875</v>
          </cell>
          <cell r="EY7">
            <v>28.875</v>
          </cell>
          <cell r="EZ7">
            <v>9.0416666666666661</v>
          </cell>
          <cell r="FA7">
            <v>0.20757825370675453</v>
          </cell>
          <cell r="FB7">
            <v>638</v>
          </cell>
          <cell r="FC7">
            <v>26439</v>
          </cell>
          <cell r="FD7">
            <v>11266</v>
          </cell>
          <cell r="FE7">
            <v>2634</v>
          </cell>
          <cell r="FG7">
            <v>4.8807458002584454</v>
          </cell>
          <cell r="FH7">
            <v>2.3467956683827444</v>
          </cell>
          <cell r="FI7">
            <v>12.293203222512199</v>
          </cell>
          <cell r="FJ7">
            <v>88.72147651006712</v>
          </cell>
          <cell r="FK7">
            <v>37.805369127516776</v>
          </cell>
          <cell r="FL7">
            <v>8.8389261744966436</v>
          </cell>
          <cell r="FM7">
            <v>0.11902870759105866</v>
          </cell>
          <cell r="FN7">
            <v>9870</v>
          </cell>
        </row>
        <row r="8">
          <cell r="A8">
            <v>4</v>
          </cell>
          <cell r="B8" t="str">
            <v>TRAUMATOLOGIA</v>
          </cell>
          <cell r="C8">
            <v>2284</v>
          </cell>
          <cell r="D8">
            <v>5454</v>
          </cell>
          <cell r="E8">
            <v>3438</v>
          </cell>
          <cell r="F8">
            <v>2543</v>
          </cell>
          <cell r="G8">
            <v>708</v>
          </cell>
          <cell r="M8">
            <v>7271</v>
          </cell>
          <cell r="N8">
            <v>7157</v>
          </cell>
          <cell r="O8">
            <v>2133</v>
          </cell>
          <cell r="P8">
            <v>1079</v>
          </cell>
          <cell r="Q8">
            <v>291</v>
          </cell>
          <cell r="R8">
            <v>113</v>
          </cell>
          <cell r="S8">
            <v>4.9375</v>
          </cell>
          <cell r="T8">
            <v>1.9768303985171456</v>
          </cell>
          <cell r="U8">
            <v>12.151898734177214</v>
          </cell>
          <cell r="V8">
            <v>82.038461538461533</v>
          </cell>
          <cell r="W8">
            <v>41.5</v>
          </cell>
          <cell r="X8">
            <v>11.192307692307692</v>
          </cell>
          <cell r="Y8">
            <v>0.33380215658696671</v>
          </cell>
          <cell r="Z8">
            <v>95</v>
          </cell>
          <cell r="AA8">
            <v>2032</v>
          </cell>
          <cell r="AB8">
            <v>898</v>
          </cell>
          <cell r="AC8">
            <v>211</v>
          </cell>
          <cell r="AD8">
            <v>135</v>
          </cell>
          <cell r="AE8">
            <v>4.8037825059101653</v>
          </cell>
          <cell r="AF8">
            <v>2.1067273646939806</v>
          </cell>
          <cell r="AG8">
            <v>12.490157480314959</v>
          </cell>
          <cell r="AH8">
            <v>88.347826086956516</v>
          </cell>
          <cell r="AI8">
            <v>39.043478260869563</v>
          </cell>
          <cell r="AJ8">
            <v>9.1739130434782616</v>
          </cell>
          <cell r="AK8">
            <v>0.38139763779527558</v>
          </cell>
          <cell r="AL8">
            <v>43</v>
          </cell>
          <cell r="AM8">
            <v>1758</v>
          </cell>
          <cell r="AN8">
            <v>766</v>
          </cell>
          <cell r="AO8">
            <v>197</v>
          </cell>
          <cell r="AP8">
            <v>120</v>
          </cell>
          <cell r="AQ8">
            <v>4.8833333333333337</v>
          </cell>
          <cell r="AR8">
            <v>2.1593146190302588</v>
          </cell>
          <cell r="AS8">
            <v>12.286689419795222</v>
          </cell>
          <cell r="AT8">
            <v>67.615384615384613</v>
          </cell>
          <cell r="AU8">
            <v>29.46153846153846</v>
          </cell>
          <cell r="AV8">
            <v>7.5769230769230766</v>
          </cell>
          <cell r="AW8">
            <v>0.47042093287827075</v>
          </cell>
          <cell r="AX8">
            <v>70</v>
          </cell>
          <cell r="AY8">
            <v>1501</v>
          </cell>
          <cell r="AZ8">
            <v>632</v>
          </cell>
          <cell r="BA8">
            <v>168</v>
          </cell>
          <cell r="BB8">
            <v>125</v>
          </cell>
          <cell r="BC8">
            <v>3.5152224824355973</v>
          </cell>
          <cell r="BD8">
            <v>2.1997037037037037</v>
          </cell>
          <cell r="BE8">
            <v>17.068620919387076</v>
          </cell>
          <cell r="BF8">
            <v>57.730769230769234</v>
          </cell>
          <cell r="BG8">
            <v>24.307692307692307</v>
          </cell>
          <cell r="BH8">
            <v>6.4615384615384617</v>
          </cell>
          <cell r="BI8">
            <v>0.46568954030646237</v>
          </cell>
          <cell r="BJ8">
            <v>106</v>
          </cell>
          <cell r="BK8">
            <v>751</v>
          </cell>
          <cell r="BL8">
            <v>265</v>
          </cell>
          <cell r="BM8">
            <v>60</v>
          </cell>
          <cell r="BN8">
            <v>138</v>
          </cell>
          <cell r="BO8">
            <v>4.1038251366120218</v>
          </cell>
          <cell r="BP8">
            <v>2.2458791208791209</v>
          </cell>
          <cell r="BQ8">
            <v>14.620505992010653</v>
          </cell>
          <cell r="BR8">
            <v>39.526315789473685</v>
          </cell>
          <cell r="BS8">
            <v>13.947368421052632</v>
          </cell>
          <cell r="BT8">
            <v>3.1578947368421053</v>
          </cell>
          <cell r="BU8">
            <v>0.62316910785619173</v>
          </cell>
          <cell r="BV8">
            <v>60</v>
          </cell>
          <cell r="BW8">
            <v>267</v>
          </cell>
          <cell r="BX8">
            <v>42</v>
          </cell>
          <cell r="BY8">
            <v>12</v>
          </cell>
          <cell r="BZ8">
            <v>36</v>
          </cell>
          <cell r="CA8">
            <v>2.5428571428571427</v>
          </cell>
          <cell r="CB8">
            <v>2.2927756653992395</v>
          </cell>
          <cell r="CC8">
            <v>23.59550561797753</v>
          </cell>
          <cell r="CD8">
            <v>19.071428571428573</v>
          </cell>
          <cell r="CE8">
            <v>3</v>
          </cell>
          <cell r="CF8">
            <v>0.8571428571428571</v>
          </cell>
          <cell r="CG8">
            <v>1</v>
          </cell>
          <cell r="CH8">
            <v>54</v>
          </cell>
          <cell r="CI8">
            <v>353</v>
          </cell>
          <cell r="CJ8">
            <v>44</v>
          </cell>
          <cell r="CK8">
            <v>30</v>
          </cell>
          <cell r="CL8">
            <v>14</v>
          </cell>
          <cell r="CM8">
            <v>3.1801801801801801</v>
          </cell>
          <cell r="CN8">
            <v>2.3604401502952226</v>
          </cell>
          <cell r="CO8">
            <v>18.86685552407932</v>
          </cell>
          <cell r="CP8">
            <v>19.611111111111111</v>
          </cell>
          <cell r="CQ8">
            <v>2.4444444444444446</v>
          </cell>
          <cell r="CR8">
            <v>1.6666666666666667</v>
          </cell>
          <cell r="CS8">
            <v>0.79</v>
          </cell>
          <cell r="CT8">
            <v>38</v>
          </cell>
          <cell r="CU8">
            <v>406</v>
          </cell>
          <cell r="CV8">
            <v>111</v>
          </cell>
          <cell r="CW8">
            <v>35</v>
          </cell>
          <cell r="CX8">
            <v>29</v>
          </cell>
          <cell r="CY8">
            <v>2.8794326241134751</v>
          </cell>
          <cell r="CZ8">
            <v>2.3979671618451914</v>
          </cell>
          <cell r="DA8">
            <v>20.83743842364532</v>
          </cell>
          <cell r="DB8">
            <v>20.3</v>
          </cell>
          <cell r="DC8">
            <v>5.55</v>
          </cell>
          <cell r="DD8">
            <v>1.75</v>
          </cell>
          <cell r="DE8">
            <v>0.72</v>
          </cell>
          <cell r="DF8">
            <v>45</v>
          </cell>
          <cell r="DG8">
            <v>890</v>
          </cell>
          <cell r="DH8">
            <v>299</v>
          </cell>
          <cell r="DI8">
            <v>106</v>
          </cell>
          <cell r="DJ8">
            <v>34</v>
          </cell>
          <cell r="DK8">
            <v>4.0090090090090094</v>
          </cell>
          <cell r="DL8">
            <v>2.4397969052224373</v>
          </cell>
          <cell r="DM8">
            <v>14.966292134831461</v>
          </cell>
          <cell r="DN8">
            <v>35.6</v>
          </cell>
          <cell r="DO8">
            <v>11.96</v>
          </cell>
          <cell r="DP8">
            <v>4.24</v>
          </cell>
          <cell r="DQ8">
            <v>0.45056179775280897</v>
          </cell>
          <cell r="DR8">
            <v>66</v>
          </cell>
          <cell r="DS8">
            <v>1636</v>
          </cell>
          <cell r="DT8">
            <v>667</v>
          </cell>
          <cell r="DU8">
            <v>199</v>
          </cell>
          <cell r="DV8">
            <v>68</v>
          </cell>
          <cell r="DW8">
            <v>4.5826330532212882</v>
          </cell>
          <cell r="DX8">
            <v>2.4415990006246098</v>
          </cell>
          <cell r="DY8">
            <v>13.092909535452323</v>
          </cell>
          <cell r="DZ8">
            <v>62.92307692307692</v>
          </cell>
          <cell r="EA8">
            <v>25.653846153846153</v>
          </cell>
          <cell r="EB8">
            <v>7.6538461538461542</v>
          </cell>
          <cell r="EC8">
            <v>0.41381418092909533</v>
          </cell>
          <cell r="ED8">
            <v>86</v>
          </cell>
          <cell r="EE8">
            <v>1413</v>
          </cell>
          <cell r="EF8">
            <v>564</v>
          </cell>
          <cell r="EG8">
            <v>152</v>
          </cell>
          <cell r="EH8">
            <v>30</v>
          </cell>
          <cell r="EI8">
            <v>4.5728155339805827</v>
          </cell>
          <cell r="EJ8">
            <v>2.4482951369480155</v>
          </cell>
          <cell r="EK8">
            <v>13.121019108280255</v>
          </cell>
          <cell r="EL8">
            <v>58.875</v>
          </cell>
          <cell r="EM8">
            <v>23.5</v>
          </cell>
          <cell r="EN8">
            <v>6.333333333333333</v>
          </cell>
          <cell r="EO8">
            <v>0.48336871903750883</v>
          </cell>
          <cell r="EP8">
            <v>77</v>
          </cell>
          <cell r="EQ8">
            <v>1288</v>
          </cell>
          <cell r="ER8">
            <v>532</v>
          </cell>
          <cell r="ES8">
            <v>142</v>
          </cell>
          <cell r="ET8">
            <v>120</v>
          </cell>
          <cell r="EU8">
            <v>4.8787878787878789</v>
          </cell>
          <cell r="EV8">
            <v>2.445838277674182</v>
          </cell>
          <cell r="EW8">
            <v>12.298136645962733</v>
          </cell>
          <cell r="EX8">
            <v>53.666666666666664</v>
          </cell>
          <cell r="EY8">
            <v>22.166666666666668</v>
          </cell>
          <cell r="EZ8">
            <v>5.916666666666667</v>
          </cell>
          <cell r="FA8">
            <v>0.44487577639751552</v>
          </cell>
          <cell r="FB8">
            <v>114</v>
          </cell>
          <cell r="FC8">
            <v>14428</v>
          </cell>
          <cell r="FD8">
            <v>5899</v>
          </cell>
          <cell r="FE8">
            <v>1603</v>
          </cell>
          <cell r="FF8">
            <v>962</v>
          </cell>
          <cell r="FG8">
            <v>4.3275344931013802</v>
          </cell>
          <cell r="FH8">
            <v>2.445838277674182</v>
          </cell>
          <cell r="FI8">
            <v>13.864707513168838</v>
          </cell>
          <cell r="FJ8">
            <v>53.239852398523986</v>
          </cell>
          <cell r="FK8">
            <v>21.767527675276753</v>
          </cell>
          <cell r="FL8">
            <v>5.915129151291513</v>
          </cell>
          <cell r="FM8">
            <v>0.46409758802328804</v>
          </cell>
          <cell r="FN8">
            <v>854</v>
          </cell>
        </row>
        <row r="9">
          <cell r="A9">
            <v>5</v>
          </cell>
          <cell r="B9" t="str">
            <v>QUEMADOS</v>
          </cell>
          <cell r="C9">
            <v>118</v>
          </cell>
          <cell r="D9">
            <v>984</v>
          </cell>
          <cell r="E9">
            <v>381</v>
          </cell>
          <cell r="F9">
            <v>207</v>
          </cell>
          <cell r="G9">
            <v>94</v>
          </cell>
          <cell r="M9">
            <v>951</v>
          </cell>
          <cell r="N9">
            <v>833</v>
          </cell>
          <cell r="O9">
            <v>224</v>
          </cell>
          <cell r="P9">
            <v>102</v>
          </cell>
          <cell r="Q9">
            <v>29</v>
          </cell>
          <cell r="S9">
            <v>2.8717948717948718</v>
          </cell>
          <cell r="T9">
            <v>2.1960784313725492</v>
          </cell>
          <cell r="U9">
            <v>20.892857142857142</v>
          </cell>
          <cell r="V9">
            <v>8.615384615384615</v>
          </cell>
          <cell r="W9">
            <v>3.9230769230769229</v>
          </cell>
          <cell r="X9">
            <v>1.1153846153846154</v>
          </cell>
          <cell r="Y9">
            <v>0.17410714285714285</v>
          </cell>
          <cell r="Z9">
            <v>4</v>
          </cell>
          <cell r="AA9">
            <v>226</v>
          </cell>
          <cell r="AB9">
            <v>79</v>
          </cell>
          <cell r="AC9">
            <v>26</v>
          </cell>
          <cell r="AE9">
            <v>3.1388888888888888</v>
          </cell>
          <cell r="AF9">
            <v>2.4861878453038675</v>
          </cell>
          <cell r="AG9">
            <v>19.115044247787612</v>
          </cell>
          <cell r="AH9">
            <v>9.4166666666666661</v>
          </cell>
          <cell r="AI9">
            <v>3.2916666666666665</v>
          </cell>
          <cell r="AJ9">
            <v>1.0833333333333333</v>
          </cell>
          <cell r="AK9">
            <v>0.24336283185840707</v>
          </cell>
          <cell r="AM9">
            <v>212</v>
          </cell>
          <cell r="AN9">
            <v>53</v>
          </cell>
          <cell r="AO9">
            <v>16</v>
          </cell>
          <cell r="AQ9">
            <v>2.7179487179487181</v>
          </cell>
          <cell r="AR9">
            <v>2.8290598290598292</v>
          </cell>
          <cell r="AS9">
            <v>22.075471698113205</v>
          </cell>
          <cell r="AT9">
            <v>8.8333333333333339</v>
          </cell>
          <cell r="AU9">
            <v>2.2083333333333335</v>
          </cell>
          <cell r="AV9">
            <v>0.66666666666666663</v>
          </cell>
          <cell r="AW9">
            <v>0.27358490566037735</v>
          </cell>
          <cell r="AX9">
            <v>2</v>
          </cell>
          <cell r="AY9">
            <v>160</v>
          </cell>
          <cell r="AZ9">
            <v>51</v>
          </cell>
          <cell r="BA9">
            <v>23</v>
          </cell>
          <cell r="BC9">
            <v>2.1917808219178081</v>
          </cell>
          <cell r="BD9">
            <v>2.8842105263157896</v>
          </cell>
          <cell r="BE9">
            <v>27.375</v>
          </cell>
          <cell r="BF9">
            <v>6.1538461538461542</v>
          </cell>
          <cell r="BG9">
            <v>1.9615384615384615</v>
          </cell>
          <cell r="BH9">
            <v>0.88461538461538458</v>
          </cell>
          <cell r="BI9">
            <v>0.23749999999999999</v>
          </cell>
          <cell r="BJ9">
            <v>2</v>
          </cell>
          <cell r="BK9">
            <v>110</v>
          </cell>
          <cell r="BL9">
            <v>29</v>
          </cell>
          <cell r="BM9">
            <v>16</v>
          </cell>
          <cell r="BO9">
            <v>1.5277777777777777</v>
          </cell>
          <cell r="BP9">
            <v>2.968152866242038</v>
          </cell>
          <cell r="BQ9">
            <v>39.272727272727273</v>
          </cell>
          <cell r="BR9">
            <v>4.7826086956521738</v>
          </cell>
          <cell r="BS9">
            <v>1.2608695652173914</v>
          </cell>
          <cell r="BT9">
            <v>0.69565217391304346</v>
          </cell>
          <cell r="BU9">
            <v>0.17272727272727273</v>
          </cell>
          <cell r="BV9">
            <v>22</v>
          </cell>
          <cell r="BW9">
            <v>70</v>
          </cell>
          <cell r="BX9">
            <v>28</v>
          </cell>
          <cell r="BY9">
            <v>12</v>
          </cell>
          <cell r="CA9">
            <v>1.1111111111111112</v>
          </cell>
          <cell r="CB9">
            <v>2.9298245614035086</v>
          </cell>
          <cell r="CC9">
            <v>54</v>
          </cell>
          <cell r="CD9">
            <v>3.3333333333333335</v>
          </cell>
          <cell r="CE9">
            <v>1.3333333333333333</v>
          </cell>
          <cell r="CF9">
            <v>0.5714285714285714</v>
          </cell>
          <cell r="CG9">
            <v>0.32857142857142857</v>
          </cell>
          <cell r="CH9">
            <v>6</v>
          </cell>
          <cell r="CI9">
            <v>104</v>
          </cell>
          <cell r="CJ9">
            <v>38</v>
          </cell>
          <cell r="CK9">
            <v>20</v>
          </cell>
          <cell r="CM9">
            <v>1.1818181818181819</v>
          </cell>
          <cell r="CN9">
            <v>2.9105263157894736</v>
          </cell>
          <cell r="CO9">
            <v>50.769230769230766</v>
          </cell>
          <cell r="CP9">
            <v>4.9523809523809526</v>
          </cell>
          <cell r="CQ9">
            <v>1.8095238095238095</v>
          </cell>
          <cell r="CR9">
            <v>0.95238095238095233</v>
          </cell>
          <cell r="CS9">
            <v>0.19</v>
          </cell>
          <cell r="CT9">
            <v>19</v>
          </cell>
          <cell r="CU9">
            <v>61</v>
          </cell>
          <cell r="CV9">
            <v>25</v>
          </cell>
          <cell r="CW9">
            <v>12</v>
          </cell>
          <cell r="CY9">
            <v>0.80263157894736847</v>
          </cell>
          <cell r="CZ9">
            <v>2.8814814814814813</v>
          </cell>
          <cell r="DA9">
            <v>74.754098360655746</v>
          </cell>
          <cell r="DB9">
            <v>3.2105263157894739</v>
          </cell>
          <cell r="DC9">
            <v>1.3157894736842106</v>
          </cell>
          <cell r="DD9">
            <v>0.63157894736842102</v>
          </cell>
          <cell r="DE9">
            <v>0.21</v>
          </cell>
          <cell r="DF9">
            <v>9</v>
          </cell>
          <cell r="DG9">
            <v>101</v>
          </cell>
          <cell r="DH9">
            <v>34</v>
          </cell>
          <cell r="DI9">
            <v>12</v>
          </cell>
          <cell r="DK9">
            <v>1.4027777777777777</v>
          </cell>
          <cell r="DL9">
            <v>2.8883826879271068</v>
          </cell>
          <cell r="DM9">
            <v>42.772277227722768</v>
          </cell>
          <cell r="DN9">
            <v>4.208333333333333</v>
          </cell>
          <cell r="DO9">
            <v>1.4166666666666667</v>
          </cell>
          <cell r="DP9">
            <v>0.5</v>
          </cell>
          <cell r="DQ9">
            <v>0.29702970297029702</v>
          </cell>
          <cell r="DR9">
            <v>19</v>
          </cell>
          <cell r="DS9">
            <v>146</v>
          </cell>
          <cell r="DT9">
            <v>54</v>
          </cell>
          <cell r="DU9">
            <v>25</v>
          </cell>
          <cell r="DW9">
            <v>1.8717948717948718</v>
          </cell>
          <cell r="DX9">
            <v>2.8681541582150101</v>
          </cell>
          <cell r="DY9">
            <v>32.054794520547944</v>
          </cell>
          <cell r="DZ9">
            <v>5.615384615384615</v>
          </cell>
          <cell r="EA9">
            <v>2.0769230769230771</v>
          </cell>
          <cell r="EB9">
            <v>0.96153846153846156</v>
          </cell>
          <cell r="EC9">
            <v>0.25342465753424659</v>
          </cell>
          <cell r="ED9">
            <v>1</v>
          </cell>
          <cell r="EE9">
            <v>166</v>
          </cell>
          <cell r="EF9">
            <v>54</v>
          </cell>
          <cell r="EG9">
            <v>21</v>
          </cell>
          <cell r="EI9">
            <v>2.3055555555555554</v>
          </cell>
          <cell r="EJ9">
            <v>2.8884826325411335</v>
          </cell>
          <cell r="EK9">
            <v>26.024096385542169</v>
          </cell>
          <cell r="EL9">
            <v>6.916666666666667</v>
          </cell>
          <cell r="EM9">
            <v>2.25</v>
          </cell>
          <cell r="EN9">
            <v>0.875</v>
          </cell>
          <cell r="EO9">
            <v>0.25301204819277107</v>
          </cell>
          <cell r="EP9">
            <v>0</v>
          </cell>
          <cell r="EQ9">
            <v>204</v>
          </cell>
          <cell r="ER9">
            <v>71</v>
          </cell>
          <cell r="ES9">
            <v>32</v>
          </cell>
          <cell r="EU9">
            <v>2.8333333333333335</v>
          </cell>
          <cell r="EV9">
            <v>2.8867313915857604</v>
          </cell>
          <cell r="EW9">
            <v>21.176470588235297</v>
          </cell>
          <cell r="EX9">
            <v>8.5</v>
          </cell>
          <cell r="EY9">
            <v>2.9583333333333335</v>
          </cell>
          <cell r="EZ9">
            <v>1.3333333333333333</v>
          </cell>
          <cell r="FA9">
            <v>0.21568627450980393</v>
          </cell>
          <cell r="FC9">
            <v>1784</v>
          </cell>
          <cell r="FD9">
            <v>618</v>
          </cell>
          <cell r="FE9">
            <v>244</v>
          </cell>
          <cell r="FG9">
            <v>1.9955257270693512</v>
          </cell>
          <cell r="FH9">
            <v>2.8867313915857604</v>
          </cell>
          <cell r="FI9">
            <v>30.067264573991029</v>
          </cell>
          <cell r="FJ9">
            <v>6.3262411347517729</v>
          </cell>
          <cell r="FK9">
            <v>2.1914893617021276</v>
          </cell>
          <cell r="FL9">
            <v>0.86524822695035464</v>
          </cell>
          <cell r="FM9">
            <v>0.23430493273542602</v>
          </cell>
          <cell r="FN9">
            <v>84</v>
          </cell>
        </row>
        <row r="10">
          <cell r="A10">
            <v>6</v>
          </cell>
          <cell r="B10" t="str">
            <v>NEUROCIRUGIA</v>
          </cell>
          <cell r="C10">
            <v>1155</v>
          </cell>
          <cell r="D10">
            <v>1597</v>
          </cell>
          <cell r="E10">
            <v>806</v>
          </cell>
          <cell r="F10">
            <v>594</v>
          </cell>
          <cell r="G10">
            <v>188</v>
          </cell>
          <cell r="M10">
            <v>2300</v>
          </cell>
          <cell r="N10">
            <v>2040</v>
          </cell>
          <cell r="O10">
            <v>486</v>
          </cell>
          <cell r="P10">
            <v>253</v>
          </cell>
          <cell r="Q10">
            <v>50</v>
          </cell>
          <cell r="S10">
            <v>3.24</v>
          </cell>
          <cell r="T10">
            <v>1.9209486166007905</v>
          </cell>
          <cell r="U10">
            <v>18.518518518518519</v>
          </cell>
          <cell r="V10">
            <v>18</v>
          </cell>
          <cell r="W10">
            <v>9.3703703703703702</v>
          </cell>
          <cell r="X10">
            <v>1.8518518518518519</v>
          </cell>
          <cell r="Y10">
            <v>0.57201646090534974</v>
          </cell>
          <cell r="Z10">
            <v>9</v>
          </cell>
          <cell r="AA10">
            <v>499</v>
          </cell>
          <cell r="AB10">
            <v>175</v>
          </cell>
          <cell r="AC10">
            <v>37</v>
          </cell>
          <cell r="AE10">
            <v>3.4652777777777777</v>
          </cell>
          <cell r="AF10">
            <v>2.3014018691588785</v>
          </cell>
          <cell r="AG10">
            <v>17.314629258517034</v>
          </cell>
          <cell r="AH10">
            <v>21.695652173913043</v>
          </cell>
          <cell r="AI10">
            <v>7.6086956521739131</v>
          </cell>
          <cell r="AJ10">
            <v>1.6086956521739131</v>
          </cell>
          <cell r="AK10">
            <v>0.50901803607214424</v>
          </cell>
          <cell r="AL10">
            <v>11</v>
          </cell>
          <cell r="AM10">
            <v>423</v>
          </cell>
          <cell r="AN10">
            <v>145</v>
          </cell>
          <cell r="AO10">
            <v>42</v>
          </cell>
          <cell r="AQ10">
            <v>2.8775510204081631</v>
          </cell>
          <cell r="AR10">
            <v>2.4572425828970332</v>
          </cell>
          <cell r="AS10">
            <v>20.851063829787233</v>
          </cell>
          <cell r="AT10">
            <v>16.26923076923077</v>
          </cell>
          <cell r="AU10">
            <v>5.5769230769230766</v>
          </cell>
          <cell r="AV10">
            <v>1.6153846153846154</v>
          </cell>
          <cell r="AW10">
            <v>0.56501182033096931</v>
          </cell>
          <cell r="AX10">
            <v>6</v>
          </cell>
          <cell r="AY10">
            <v>381</v>
          </cell>
          <cell r="AZ10">
            <v>166</v>
          </cell>
          <cell r="BA10">
            <v>49</v>
          </cell>
          <cell r="BC10">
            <v>2.7214285714285715</v>
          </cell>
          <cell r="BD10">
            <v>2.4208389715832204</v>
          </cell>
          <cell r="BE10">
            <v>22.047244094488189</v>
          </cell>
          <cell r="BF10">
            <v>14.653846153846153</v>
          </cell>
          <cell r="BG10">
            <v>6.384615384615385</v>
          </cell>
          <cell r="BH10">
            <v>1.8846153846153846</v>
          </cell>
          <cell r="BI10">
            <v>0.55643044619422577</v>
          </cell>
          <cell r="BJ10">
            <v>6</v>
          </cell>
          <cell r="BK10">
            <v>249</v>
          </cell>
          <cell r="BL10">
            <v>73</v>
          </cell>
          <cell r="BM10">
            <v>27</v>
          </cell>
          <cell r="BO10">
            <v>2.1282051282051282</v>
          </cell>
          <cell r="BP10">
            <v>2.5098522167487687</v>
          </cell>
          <cell r="BQ10">
            <v>28.192771084337352</v>
          </cell>
          <cell r="BR10">
            <v>9.9600000000000009</v>
          </cell>
          <cell r="BS10">
            <v>2.92</v>
          </cell>
          <cell r="BT10">
            <v>1.08</v>
          </cell>
          <cell r="BU10">
            <v>0.73493975903614461</v>
          </cell>
          <cell r="BV10">
            <v>3</v>
          </cell>
          <cell r="BW10">
            <v>194</v>
          </cell>
          <cell r="BX10">
            <v>89</v>
          </cell>
          <cell r="BY10">
            <v>30</v>
          </cell>
          <cell r="CA10">
            <v>2.086021505376344</v>
          </cell>
          <cell r="CB10">
            <v>2.477247502774695</v>
          </cell>
          <cell r="CC10">
            <v>28.762886597938145</v>
          </cell>
          <cell r="CD10">
            <v>8.0833333333333339</v>
          </cell>
          <cell r="CE10">
            <v>3.7083333333333335</v>
          </cell>
          <cell r="CF10">
            <v>1.25</v>
          </cell>
          <cell r="CG10">
            <v>0.60824742268041232</v>
          </cell>
          <cell r="CH10">
            <v>1</v>
          </cell>
          <cell r="CI10">
            <v>232</v>
          </cell>
          <cell r="CJ10">
            <v>85</v>
          </cell>
          <cell r="CK10">
            <v>25</v>
          </cell>
          <cell r="CM10">
            <v>2.0900900900900901</v>
          </cell>
          <cell r="CN10">
            <v>2.4989858012170387</v>
          </cell>
          <cell r="CO10">
            <v>28.706896551724135</v>
          </cell>
          <cell r="CP10">
            <v>9.6666666666666661</v>
          </cell>
          <cell r="CQ10">
            <v>3.5416666666666665</v>
          </cell>
          <cell r="CR10">
            <v>1.0416666666666667</v>
          </cell>
          <cell r="CS10">
            <v>0.61</v>
          </cell>
          <cell r="CT10">
            <v>2</v>
          </cell>
          <cell r="CU10">
            <v>254</v>
          </cell>
          <cell r="CV10">
            <v>100</v>
          </cell>
          <cell r="CW10">
            <v>36</v>
          </cell>
          <cell r="CY10">
            <v>2.4901960784313726</v>
          </cell>
          <cell r="CZ10">
            <v>2.5027624309392267</v>
          </cell>
          <cell r="DA10">
            <v>24.094488188976378</v>
          </cell>
          <cell r="DB10">
            <v>10.583333333333334</v>
          </cell>
          <cell r="DC10">
            <v>4.166666666666667</v>
          </cell>
          <cell r="DD10">
            <v>1.5</v>
          </cell>
          <cell r="DE10">
            <v>0.65</v>
          </cell>
          <cell r="DF10">
            <v>0</v>
          </cell>
          <cell r="DG10">
            <v>331</v>
          </cell>
          <cell r="DH10">
            <v>111</v>
          </cell>
          <cell r="DI10">
            <v>42</v>
          </cell>
          <cell r="DK10">
            <v>2.5075757575757578</v>
          </cell>
          <cell r="DL10">
            <v>2.547201336675021</v>
          </cell>
          <cell r="DM10">
            <v>23.927492447129911</v>
          </cell>
          <cell r="DN10">
            <v>12.73076923076923</v>
          </cell>
          <cell r="DO10">
            <v>4.2692307692307692</v>
          </cell>
          <cell r="DP10">
            <v>1.6153846153846154</v>
          </cell>
          <cell r="DQ10">
            <v>0.66465256797583083</v>
          </cell>
          <cell r="DR10">
            <v>2</v>
          </cell>
          <cell r="DS10">
            <v>450</v>
          </cell>
          <cell r="DT10">
            <v>156</v>
          </cell>
          <cell r="DU10">
            <v>36</v>
          </cell>
          <cell r="DV10">
            <v>53</v>
          </cell>
          <cell r="DW10">
            <v>2.5423728813559321</v>
          </cell>
          <cell r="DX10">
            <v>2.5861049519586103</v>
          </cell>
          <cell r="DY10">
            <v>23.599999999999998</v>
          </cell>
          <cell r="DZ10">
            <v>17.307692307692307</v>
          </cell>
          <cell r="EA10">
            <v>6</v>
          </cell>
          <cell r="EB10">
            <v>1.3846153846153846</v>
          </cell>
          <cell r="EC10">
            <v>0.56444444444444442</v>
          </cell>
          <cell r="ED10">
            <v>8</v>
          </cell>
          <cell r="EE10">
            <v>461</v>
          </cell>
          <cell r="EF10">
            <v>165</v>
          </cell>
          <cell r="EG10">
            <v>59</v>
          </cell>
          <cell r="EH10">
            <v>64</v>
          </cell>
          <cell r="EI10">
            <v>2.6494252873563218</v>
          </cell>
          <cell r="EJ10">
            <v>2.6086956521739131</v>
          </cell>
          <cell r="EK10">
            <v>22.64642082429501</v>
          </cell>
          <cell r="EL10">
            <v>19.208333333333332</v>
          </cell>
          <cell r="EM10">
            <v>6.875</v>
          </cell>
          <cell r="EN10">
            <v>2.4583333333333335</v>
          </cell>
          <cell r="EO10">
            <v>0.56399132321041212</v>
          </cell>
          <cell r="EP10">
            <v>3</v>
          </cell>
          <cell r="EQ10">
            <v>380</v>
          </cell>
          <cell r="ER10">
            <v>142</v>
          </cell>
          <cell r="ES10">
            <v>44</v>
          </cell>
          <cell r="ET10">
            <v>46</v>
          </cell>
          <cell r="EU10">
            <v>2.4358974358974357</v>
          </cell>
          <cell r="EV10">
            <v>2.6144578313253013</v>
          </cell>
          <cell r="EW10">
            <v>24.631578947368421</v>
          </cell>
          <cell r="EX10">
            <v>15.833333333333334</v>
          </cell>
          <cell r="EY10">
            <v>5.916666666666667</v>
          </cell>
          <cell r="EZ10">
            <v>1.8333333333333333</v>
          </cell>
          <cell r="FA10">
            <v>0.52368421052631575</v>
          </cell>
          <cell r="FB10">
            <v>6</v>
          </cell>
          <cell r="FC10">
            <v>4340</v>
          </cell>
          <cell r="FD10">
            <v>1660</v>
          </cell>
          <cell r="FE10">
            <v>477</v>
          </cell>
          <cell r="FF10">
            <v>163</v>
          </cell>
          <cell r="FG10">
            <v>2.641509433962264</v>
          </cell>
          <cell r="FH10">
            <v>2.6144578313253013</v>
          </cell>
          <cell r="FI10">
            <v>22.714285714285715</v>
          </cell>
          <cell r="FJ10">
            <v>14.51505016722408</v>
          </cell>
          <cell r="FK10">
            <v>5.551839464882943</v>
          </cell>
          <cell r="FL10">
            <v>1.5953177257525084</v>
          </cell>
          <cell r="FM10">
            <v>0.58179723502304148</v>
          </cell>
          <cell r="FN10">
            <v>57</v>
          </cell>
        </row>
        <row r="11">
          <cell r="A11">
            <v>7</v>
          </cell>
          <cell r="B11" t="str">
            <v>CIRUGIA PLASTICA</v>
          </cell>
          <cell r="C11">
            <v>472</v>
          </cell>
          <cell r="D11">
            <v>901</v>
          </cell>
          <cell r="E11">
            <v>521</v>
          </cell>
          <cell r="F11">
            <v>467</v>
          </cell>
          <cell r="G11">
            <v>165</v>
          </cell>
          <cell r="M11">
            <v>1363</v>
          </cell>
          <cell r="N11">
            <v>1163</v>
          </cell>
          <cell r="O11">
            <v>387</v>
          </cell>
          <cell r="P11">
            <v>170</v>
          </cell>
          <cell r="Q11">
            <v>32</v>
          </cell>
          <cell r="S11">
            <v>4.9615384615384617</v>
          </cell>
          <cell r="T11">
            <v>2.276470588235294</v>
          </cell>
          <cell r="U11">
            <v>12.093023255813954</v>
          </cell>
          <cell r="V11">
            <v>17.59090909090909</v>
          </cell>
          <cell r="W11">
            <v>7.7272727272727275</v>
          </cell>
          <cell r="X11">
            <v>1.4545454545454546</v>
          </cell>
          <cell r="Y11">
            <v>0.56589147286821706</v>
          </cell>
          <cell r="Z11">
            <v>4</v>
          </cell>
          <cell r="AA11">
            <v>343</v>
          </cell>
          <cell r="AB11">
            <v>167</v>
          </cell>
          <cell r="AC11">
            <v>19</v>
          </cell>
          <cell r="AE11">
            <v>4.3974358974358978</v>
          </cell>
          <cell r="AF11">
            <v>2.1661721068249258</v>
          </cell>
          <cell r="AG11">
            <v>13.644314868804663</v>
          </cell>
          <cell r="AH11">
            <v>18.05263157894737</v>
          </cell>
          <cell r="AI11">
            <v>8.7894736842105257</v>
          </cell>
          <cell r="AJ11">
            <v>1</v>
          </cell>
          <cell r="AK11">
            <v>0.76093294460641403</v>
          </cell>
          <cell r="AL11">
            <v>16</v>
          </cell>
          <cell r="AM11">
            <v>324</v>
          </cell>
          <cell r="AN11">
            <v>73</v>
          </cell>
          <cell r="AO11">
            <v>24</v>
          </cell>
          <cell r="AQ11">
            <v>4.1538461538461542</v>
          </cell>
          <cell r="AR11">
            <v>2.5707317073170732</v>
          </cell>
          <cell r="AS11">
            <v>14.444444444444443</v>
          </cell>
          <cell r="AT11">
            <v>14.727272727272727</v>
          </cell>
          <cell r="AU11">
            <v>3.3181818181818183</v>
          </cell>
          <cell r="AV11">
            <v>1.0909090909090908</v>
          </cell>
          <cell r="AW11">
            <v>0.7592592592592593</v>
          </cell>
          <cell r="AX11">
            <v>28</v>
          </cell>
          <cell r="AY11">
            <v>256</v>
          </cell>
          <cell r="AZ11">
            <v>56</v>
          </cell>
          <cell r="BA11">
            <v>20</v>
          </cell>
          <cell r="BC11">
            <v>2.3063063063063063</v>
          </cell>
          <cell r="BD11">
            <v>2.811158798283262</v>
          </cell>
          <cell r="BE11">
            <v>26.015625</v>
          </cell>
          <cell r="BF11">
            <v>12.19047619047619</v>
          </cell>
          <cell r="BG11">
            <v>2.6666666666666665</v>
          </cell>
          <cell r="BH11">
            <v>0.95238095238095233</v>
          </cell>
          <cell r="BI11">
            <v>0.74609375</v>
          </cell>
          <cell r="BJ11">
            <v>26</v>
          </cell>
          <cell r="BK11">
            <v>96</v>
          </cell>
          <cell r="BL11">
            <v>19</v>
          </cell>
          <cell r="BM11">
            <v>5</v>
          </cell>
          <cell r="BO11">
            <v>2.6666666666666665</v>
          </cell>
          <cell r="BP11">
            <v>2.8989690721649484</v>
          </cell>
          <cell r="BQ11">
            <v>22.5</v>
          </cell>
          <cell r="BR11">
            <v>8</v>
          </cell>
          <cell r="BS11">
            <v>1.5833333333333333</v>
          </cell>
          <cell r="BT11">
            <v>0.41666666666666669</v>
          </cell>
          <cell r="BU11">
            <v>0.83333333333333337</v>
          </cell>
          <cell r="BV11">
            <v>11</v>
          </cell>
          <cell r="BW11">
            <v>79</v>
          </cell>
          <cell r="BX11">
            <v>683</v>
          </cell>
          <cell r="BY11">
            <v>9</v>
          </cell>
          <cell r="CA11">
            <v>1.3859649122807018</v>
          </cell>
          <cell r="CB11">
            <v>1.2714041095890412</v>
          </cell>
          <cell r="CC11">
            <v>43.291139240506325</v>
          </cell>
          <cell r="CD11">
            <v>4.3888888888888893</v>
          </cell>
          <cell r="CE11">
            <v>37.944444444444443</v>
          </cell>
          <cell r="CF11">
            <v>0.5</v>
          </cell>
          <cell r="CG11">
            <v>0.810126582278481</v>
          </cell>
          <cell r="CH11">
            <v>2</v>
          </cell>
          <cell r="CI11">
            <v>106</v>
          </cell>
          <cell r="CJ11">
            <v>33</v>
          </cell>
          <cell r="CK11">
            <v>13</v>
          </cell>
          <cell r="CM11">
            <v>1.536231884057971</v>
          </cell>
          <cell r="CN11">
            <v>1.3247293921731891</v>
          </cell>
          <cell r="CO11">
            <v>39.056603773584904</v>
          </cell>
          <cell r="CP11">
            <v>5.5789473684210522</v>
          </cell>
          <cell r="CQ11">
            <v>1.736842105263158</v>
          </cell>
          <cell r="CR11">
            <v>0.68421052631578949</v>
          </cell>
          <cell r="CS11">
            <v>0.92</v>
          </cell>
          <cell r="CT11">
            <v>2</v>
          </cell>
          <cell r="CU11">
            <v>125</v>
          </cell>
          <cell r="CV11">
            <v>25</v>
          </cell>
          <cell r="CW11">
            <v>15</v>
          </cell>
          <cell r="CY11">
            <v>1.9841269841269842</v>
          </cell>
          <cell r="CZ11">
            <v>1.3996737357259381</v>
          </cell>
          <cell r="DA11">
            <v>30.240000000000002</v>
          </cell>
          <cell r="DB11">
            <v>7.3529411764705879</v>
          </cell>
          <cell r="DC11">
            <v>1.4705882352941178</v>
          </cell>
          <cell r="DD11">
            <v>0.88235294117647056</v>
          </cell>
          <cell r="DE11">
            <v>0.62</v>
          </cell>
          <cell r="DF11">
            <v>29</v>
          </cell>
          <cell r="DG11">
            <v>123</v>
          </cell>
          <cell r="DH11">
            <v>42</v>
          </cell>
          <cell r="DI11">
            <v>15</v>
          </cell>
          <cell r="DK11">
            <v>2.0499999999999998</v>
          </cell>
          <cell r="DL11">
            <v>1.4503154574132493</v>
          </cell>
          <cell r="DM11">
            <v>29.268292682926827</v>
          </cell>
          <cell r="DN11">
            <v>7.2352941176470589</v>
          </cell>
          <cell r="DO11">
            <v>2.4705882352941178</v>
          </cell>
          <cell r="DP11">
            <v>0.88235294117647056</v>
          </cell>
          <cell r="DQ11">
            <v>0.78861788617886175</v>
          </cell>
          <cell r="DR11">
            <v>6</v>
          </cell>
          <cell r="DS11">
            <v>224</v>
          </cell>
          <cell r="DT11">
            <v>64</v>
          </cell>
          <cell r="DU11">
            <v>16</v>
          </cell>
          <cell r="DW11">
            <v>2.9866666666666668</v>
          </cell>
          <cell r="DX11">
            <v>1.5487987987987988</v>
          </cell>
          <cell r="DY11">
            <v>20.089285714285712</v>
          </cell>
          <cell r="DZ11">
            <v>10.666666666666666</v>
          </cell>
          <cell r="EA11">
            <v>3.0476190476190474</v>
          </cell>
          <cell r="EB11">
            <v>0.76190476190476186</v>
          </cell>
          <cell r="EC11">
            <v>0.6875</v>
          </cell>
          <cell r="ED11">
            <v>2</v>
          </cell>
          <cell r="EE11">
            <v>276</v>
          </cell>
          <cell r="EF11">
            <v>72</v>
          </cell>
          <cell r="EG11">
            <v>19</v>
          </cell>
          <cell r="EI11">
            <v>3.2857142857142856</v>
          </cell>
          <cell r="EJ11">
            <v>1.665954415954416</v>
          </cell>
          <cell r="EK11">
            <v>18.260869565217391</v>
          </cell>
          <cell r="EL11">
            <v>13.8</v>
          </cell>
          <cell r="EM11">
            <v>3.6</v>
          </cell>
          <cell r="EN11">
            <v>0.95</v>
          </cell>
          <cell r="EO11">
            <v>0.57971014492753625</v>
          </cell>
          <cell r="EQ11">
            <v>187</v>
          </cell>
          <cell r="ER11">
            <v>33</v>
          </cell>
          <cell r="ES11">
            <v>13</v>
          </cell>
          <cell r="EU11">
            <v>2.9682539682539684</v>
          </cell>
          <cell r="EV11">
            <v>1.7578288100208768</v>
          </cell>
          <cell r="EW11">
            <v>20.213903743315509</v>
          </cell>
          <cell r="EX11">
            <v>14.384615384615385</v>
          </cell>
          <cell r="EY11">
            <v>2.5384615384615383</v>
          </cell>
          <cell r="EZ11">
            <v>1</v>
          </cell>
          <cell r="FA11">
            <v>0.95721925133689845</v>
          </cell>
          <cell r="FB11">
            <v>15</v>
          </cell>
          <cell r="FC11">
            <v>2526</v>
          </cell>
          <cell r="FD11">
            <v>1437</v>
          </cell>
          <cell r="FE11">
            <v>200</v>
          </cell>
          <cell r="FG11">
            <v>2.964788732394366</v>
          </cell>
          <cell r="FH11">
            <v>1.7578288100208768</v>
          </cell>
          <cell r="FI11">
            <v>20.237529691211403</v>
          </cell>
          <cell r="FJ11">
            <v>11.429864253393665</v>
          </cell>
          <cell r="FK11">
            <v>6.502262443438914</v>
          </cell>
          <cell r="FL11">
            <v>0.90497737556561086</v>
          </cell>
          <cell r="FM11">
            <v>0.72288202692003167</v>
          </cell>
          <cell r="FN11">
            <v>141</v>
          </cell>
        </row>
        <row r="12">
          <cell r="A12">
            <v>8</v>
          </cell>
          <cell r="B12" t="str">
            <v>CIRUGIA TORAX Y CARDIOVASCULAR</v>
          </cell>
          <cell r="C12">
            <v>118</v>
          </cell>
          <cell r="D12">
            <v>417</v>
          </cell>
          <cell r="E12">
            <v>287</v>
          </cell>
          <cell r="F12">
            <v>216</v>
          </cell>
          <cell r="G12">
            <v>99</v>
          </cell>
          <cell r="M12">
            <v>689</v>
          </cell>
          <cell r="N12">
            <v>448</v>
          </cell>
          <cell r="O12">
            <v>175</v>
          </cell>
          <cell r="P12">
            <v>94</v>
          </cell>
          <cell r="Q12">
            <v>10</v>
          </cell>
          <cell r="S12">
            <v>3.8888888888888888</v>
          </cell>
          <cell r="T12">
            <v>1.8617021276595744</v>
          </cell>
          <cell r="U12">
            <v>15.428571428571427</v>
          </cell>
          <cell r="V12">
            <v>13.461538461538462</v>
          </cell>
          <cell r="W12">
            <v>7.2307692307692308</v>
          </cell>
          <cell r="X12">
            <v>0.76923076923076927</v>
          </cell>
          <cell r="Y12">
            <v>0.75428571428571434</v>
          </cell>
          <cell r="AA12">
            <v>152</v>
          </cell>
          <cell r="AB12">
            <v>63</v>
          </cell>
          <cell r="AC12">
            <v>17</v>
          </cell>
          <cell r="AE12">
            <v>3.8974358974358974</v>
          </cell>
          <cell r="AF12">
            <v>2.0828025477707008</v>
          </cell>
          <cell r="AG12">
            <v>15.394736842105264</v>
          </cell>
          <cell r="AH12">
            <v>15.2</v>
          </cell>
          <cell r="AI12">
            <v>6.3</v>
          </cell>
          <cell r="AJ12">
            <v>1.7</v>
          </cell>
          <cell r="AK12">
            <v>0.76315789473684215</v>
          </cell>
          <cell r="AM12">
            <v>145</v>
          </cell>
          <cell r="AN12">
            <v>38</v>
          </cell>
          <cell r="AO12">
            <v>14</v>
          </cell>
          <cell r="AQ12">
            <v>3.2222222222222223</v>
          </cell>
          <cell r="AR12">
            <v>2.4205128205128204</v>
          </cell>
          <cell r="AS12">
            <v>18.620689655172413</v>
          </cell>
          <cell r="AT12">
            <v>11.153846153846153</v>
          </cell>
          <cell r="AU12">
            <v>2.9230769230769229</v>
          </cell>
          <cell r="AV12">
            <v>1.0769230769230769</v>
          </cell>
          <cell r="AW12">
            <v>0.90344827586206899</v>
          </cell>
          <cell r="AY12">
            <v>98</v>
          </cell>
          <cell r="AZ12">
            <v>39</v>
          </cell>
          <cell r="BA12">
            <v>11</v>
          </cell>
          <cell r="BC12">
            <v>1.4</v>
          </cell>
          <cell r="BD12">
            <v>2.4358974358974357</v>
          </cell>
          <cell r="BE12">
            <v>42.857142857142861</v>
          </cell>
          <cell r="BF12">
            <v>6.5333333333333332</v>
          </cell>
          <cell r="BG12">
            <v>2.6</v>
          </cell>
          <cell r="BH12">
            <v>0.73333333333333328</v>
          </cell>
          <cell r="BI12">
            <v>0.69387755102040816</v>
          </cell>
          <cell r="BK12">
            <v>47</v>
          </cell>
          <cell r="BL12">
            <v>16</v>
          </cell>
          <cell r="BM12">
            <v>4</v>
          </cell>
          <cell r="BO12">
            <v>1.5666666666666667</v>
          </cell>
          <cell r="BP12">
            <v>2.468</v>
          </cell>
          <cell r="BQ12">
            <v>38.297872340425535</v>
          </cell>
          <cell r="BR12">
            <v>5.2222222222222223</v>
          </cell>
          <cell r="BS12">
            <v>1.7777777777777777</v>
          </cell>
          <cell r="BT12">
            <v>0.44444444444444442</v>
          </cell>
          <cell r="BU12">
            <v>1</v>
          </cell>
          <cell r="BW12">
            <v>18</v>
          </cell>
          <cell r="BX12">
            <v>2</v>
          </cell>
          <cell r="BY12">
            <v>1</v>
          </cell>
          <cell r="CA12">
            <v>1</v>
          </cell>
          <cell r="CB12">
            <v>2.5198412698412698</v>
          </cell>
          <cell r="CC12">
            <v>60</v>
          </cell>
          <cell r="CD12">
            <v>3</v>
          </cell>
          <cell r="CE12">
            <v>0.33333333333333331</v>
          </cell>
          <cell r="CF12">
            <v>0.16666666666666666</v>
          </cell>
          <cell r="CG12">
            <v>1</v>
          </cell>
          <cell r="CI12">
            <v>32</v>
          </cell>
          <cell r="CJ12">
            <v>9</v>
          </cell>
          <cell r="CK12">
            <v>1</v>
          </cell>
          <cell r="CM12">
            <v>0.88888888888888884</v>
          </cell>
          <cell r="CN12">
            <v>2.5555555555555554</v>
          </cell>
          <cell r="CO12">
            <v>67.5</v>
          </cell>
          <cell r="CP12">
            <v>2.6666666666666665</v>
          </cell>
          <cell r="CQ12">
            <v>0.75</v>
          </cell>
          <cell r="CR12">
            <v>8.3333333333333329E-2</v>
          </cell>
          <cell r="CS12">
            <v>1</v>
          </cell>
          <cell r="CT12">
            <v>0</v>
          </cell>
          <cell r="CU12">
            <v>49</v>
          </cell>
          <cell r="CV12">
            <v>20</v>
          </cell>
          <cell r="CW12">
            <v>5</v>
          </cell>
          <cell r="CY12">
            <v>1.6333333333333333</v>
          </cell>
          <cell r="CZ12">
            <v>2.5480427046263343</v>
          </cell>
          <cell r="DA12">
            <v>36.734693877551024</v>
          </cell>
          <cell r="DB12">
            <v>4.9000000000000004</v>
          </cell>
          <cell r="DC12">
            <v>2</v>
          </cell>
          <cell r="DD12">
            <v>0.5</v>
          </cell>
          <cell r="DE12">
            <v>1</v>
          </cell>
          <cell r="DF12">
            <v>1</v>
          </cell>
          <cell r="DG12">
            <v>90</v>
          </cell>
          <cell r="DH12">
            <v>24</v>
          </cell>
          <cell r="DI12">
            <v>4</v>
          </cell>
          <cell r="DK12">
            <v>2.3076923076923075</v>
          </cell>
          <cell r="DL12">
            <v>2.6426229508196721</v>
          </cell>
          <cell r="DM12">
            <v>26</v>
          </cell>
          <cell r="DN12">
            <v>8.1818181818181817</v>
          </cell>
          <cell r="DO12">
            <v>2.1818181818181817</v>
          </cell>
          <cell r="DP12">
            <v>0.36363636363636365</v>
          </cell>
          <cell r="DQ12">
            <v>1</v>
          </cell>
          <cell r="DS12">
            <v>118</v>
          </cell>
          <cell r="DT12">
            <v>43</v>
          </cell>
          <cell r="DU12">
            <v>11</v>
          </cell>
          <cell r="DW12">
            <v>3.0256410256410255</v>
          </cell>
          <cell r="DX12">
            <v>2.6551724137931036</v>
          </cell>
          <cell r="DY12">
            <v>19.83050847457627</v>
          </cell>
          <cell r="DZ12">
            <v>9.8333333333333339</v>
          </cell>
          <cell r="EA12">
            <v>3.5833333333333335</v>
          </cell>
          <cell r="EB12">
            <v>0.91666666666666663</v>
          </cell>
          <cell r="EC12">
            <v>1.0677966101694916</v>
          </cell>
          <cell r="ED12">
            <v>0</v>
          </cell>
          <cell r="EE12">
            <v>129</v>
          </cell>
          <cell r="EF12">
            <v>34</v>
          </cell>
          <cell r="EG12">
            <v>15</v>
          </cell>
          <cell r="EI12">
            <v>3.5833333333333335</v>
          </cell>
          <cell r="EJ12">
            <v>2.756544502617801</v>
          </cell>
          <cell r="EK12">
            <v>16.744186046511629</v>
          </cell>
          <cell r="EL12">
            <v>11.727272727272727</v>
          </cell>
          <cell r="EM12">
            <v>3.0909090909090908</v>
          </cell>
          <cell r="EN12">
            <v>1.3636363636363635</v>
          </cell>
          <cell r="EO12">
            <v>1</v>
          </cell>
          <cell r="EQ12">
            <v>84</v>
          </cell>
          <cell r="ER12">
            <v>28</v>
          </cell>
          <cell r="ES12">
            <v>7</v>
          </cell>
          <cell r="EU12">
            <v>2.1538461538461537</v>
          </cell>
          <cell r="EV12">
            <v>2.7731707317073169</v>
          </cell>
          <cell r="EW12">
            <v>27.857142857142858</v>
          </cell>
          <cell r="EX12">
            <v>7</v>
          </cell>
          <cell r="EY12">
            <v>2.3333333333333335</v>
          </cell>
          <cell r="EZ12">
            <v>0.58333333333333337</v>
          </cell>
          <cell r="FA12">
            <v>0.84523809523809523</v>
          </cell>
          <cell r="FC12">
            <v>1137</v>
          </cell>
          <cell r="FD12">
            <v>410</v>
          </cell>
          <cell r="FE12">
            <v>100</v>
          </cell>
          <cell r="FG12">
            <v>2.4399141630901289</v>
          </cell>
          <cell r="FH12">
            <v>2.7731707317073169</v>
          </cell>
          <cell r="FI12">
            <v>24.591029023746703</v>
          </cell>
          <cell r="FJ12">
            <v>8.4850746268656714</v>
          </cell>
          <cell r="FK12">
            <v>3.0597014925373136</v>
          </cell>
          <cell r="FL12">
            <v>0.74626865671641796</v>
          </cell>
          <cell r="FM12">
            <v>0.91996481970096744</v>
          </cell>
          <cell r="FN12">
            <v>1</v>
          </cell>
        </row>
        <row r="13">
          <cell r="A13">
            <v>9</v>
          </cell>
          <cell r="B13" t="str">
            <v>OTORRINOLARINGOLOGIA</v>
          </cell>
          <cell r="C13">
            <v>1366</v>
          </cell>
          <cell r="D13">
            <v>6029</v>
          </cell>
          <cell r="E13">
            <v>6692</v>
          </cell>
          <cell r="F13">
            <v>2963</v>
          </cell>
          <cell r="G13">
            <v>787</v>
          </cell>
          <cell r="M13">
            <v>10941</v>
          </cell>
          <cell r="N13">
            <v>6896</v>
          </cell>
          <cell r="O13">
            <v>2521</v>
          </cell>
          <cell r="P13">
            <v>1417</v>
          </cell>
          <cell r="Q13">
            <v>305</v>
          </cell>
          <cell r="R13">
            <v>73</v>
          </cell>
          <cell r="S13">
            <v>3.8547400611620795</v>
          </cell>
          <cell r="T13">
            <v>1.7791107974594214</v>
          </cell>
          <cell r="U13">
            <v>15.565251884172946</v>
          </cell>
          <cell r="V13">
            <v>93.370370370370367</v>
          </cell>
          <cell r="W13">
            <v>52.481481481481481</v>
          </cell>
          <cell r="X13">
            <v>11.296296296296296</v>
          </cell>
          <cell r="Y13">
            <v>0.12177707259024197</v>
          </cell>
          <cell r="Z13">
            <v>105</v>
          </cell>
          <cell r="AA13">
            <v>2537</v>
          </cell>
          <cell r="AB13">
            <v>1040</v>
          </cell>
          <cell r="AC13">
            <v>247</v>
          </cell>
          <cell r="AD13">
            <v>69</v>
          </cell>
          <cell r="AE13">
            <v>4.1454248366013076</v>
          </cell>
          <cell r="AF13">
            <v>2.0586080586080584</v>
          </cell>
          <cell r="AG13">
            <v>14.473787938510052</v>
          </cell>
          <cell r="AH13">
            <v>110.30434782608695</v>
          </cell>
          <cell r="AI13">
            <v>45.217391304347828</v>
          </cell>
          <cell r="AJ13">
            <v>10.739130434782609</v>
          </cell>
          <cell r="AK13">
            <v>0.12022073314938904</v>
          </cell>
          <cell r="AL13">
            <v>142</v>
          </cell>
          <cell r="AM13">
            <v>2188</v>
          </cell>
          <cell r="AN13">
            <v>834</v>
          </cell>
          <cell r="AO13">
            <v>193</v>
          </cell>
          <cell r="AP13">
            <v>78</v>
          </cell>
          <cell r="AQ13">
            <v>4.0362595419847329</v>
          </cell>
          <cell r="AR13">
            <v>2.1930990819879708</v>
          </cell>
          <cell r="AS13">
            <v>14.865248226950355</v>
          </cell>
          <cell r="AT13">
            <v>78.333333333333329</v>
          </cell>
          <cell r="AU13">
            <v>28.74074074074074</v>
          </cell>
          <cell r="AV13">
            <v>8.1481481481481488</v>
          </cell>
          <cell r="AW13">
            <v>0.12111517367458867</v>
          </cell>
          <cell r="AX13">
            <v>111</v>
          </cell>
          <cell r="AY13">
            <v>1661</v>
          </cell>
          <cell r="AZ13">
            <v>622</v>
          </cell>
          <cell r="BA13">
            <v>165</v>
          </cell>
          <cell r="BB13">
            <v>32</v>
          </cell>
          <cell r="BC13">
            <v>1.8153005464480874</v>
          </cell>
          <cell r="BD13">
            <v>2.1930990819879708</v>
          </cell>
          <cell r="BE13">
            <v>14.865248226950355</v>
          </cell>
          <cell r="BF13">
            <v>78.333333333333329</v>
          </cell>
          <cell r="BG13">
            <v>28.74074074074074</v>
          </cell>
          <cell r="BH13">
            <v>8.1481481481481488</v>
          </cell>
          <cell r="BI13">
            <v>0.12101143889223359</v>
          </cell>
          <cell r="BJ13">
            <v>77</v>
          </cell>
          <cell r="BK13">
            <v>801</v>
          </cell>
          <cell r="BL13">
            <v>284</v>
          </cell>
          <cell r="BM13">
            <v>72</v>
          </cell>
          <cell r="BN13">
            <v>11</v>
          </cell>
          <cell r="BO13">
            <v>2.4495412844036699</v>
          </cell>
          <cell r="BP13">
            <v>2.3130807719799855</v>
          </cell>
          <cell r="BQ13">
            <v>24.49438202247191</v>
          </cell>
          <cell r="BR13">
            <v>32.04</v>
          </cell>
          <cell r="BS13">
            <v>11.36</v>
          </cell>
          <cell r="BT13">
            <v>8.1481481481481488</v>
          </cell>
          <cell r="BU13">
            <v>0.17103620474406991</v>
          </cell>
          <cell r="BV13">
            <v>31</v>
          </cell>
          <cell r="BW13">
            <v>290</v>
          </cell>
          <cell r="BX13">
            <v>109</v>
          </cell>
          <cell r="BY13">
            <v>29</v>
          </cell>
          <cell r="CA13">
            <v>1.3615023474178405</v>
          </cell>
          <cell r="CB13">
            <v>2.321876451463075</v>
          </cell>
          <cell r="CC13">
            <v>44.068965517241381</v>
          </cell>
          <cell r="CD13">
            <v>11.6</v>
          </cell>
          <cell r="CE13">
            <v>4.3600000000000003</v>
          </cell>
          <cell r="CF13">
            <v>1.1599999999999999</v>
          </cell>
          <cell r="CG13">
            <v>0.17586206896551723</v>
          </cell>
          <cell r="CH13">
            <v>18</v>
          </cell>
          <cell r="CI13">
            <v>476</v>
          </cell>
          <cell r="CJ13">
            <v>207</v>
          </cell>
          <cell r="CK13">
            <v>47</v>
          </cell>
          <cell r="CM13">
            <v>1.9833333333333334</v>
          </cell>
          <cell r="CN13">
            <v>2.3208508752492798</v>
          </cell>
          <cell r="CO13">
            <v>30.252100840336134</v>
          </cell>
          <cell r="CP13">
            <v>19.04</v>
          </cell>
          <cell r="CQ13">
            <v>8.2799999999999994</v>
          </cell>
          <cell r="CR13">
            <v>1.88</v>
          </cell>
          <cell r="CS13">
            <v>0.13</v>
          </cell>
          <cell r="CT13">
            <v>37</v>
          </cell>
          <cell r="CU13">
            <v>350</v>
          </cell>
          <cell r="CV13">
            <v>153</v>
          </cell>
          <cell r="CW13">
            <v>44</v>
          </cell>
          <cell r="CY13">
            <v>1.440329218106996</v>
          </cell>
          <cell r="CZ13">
            <v>2.319759965709387</v>
          </cell>
          <cell r="DA13">
            <v>41.657142857142858</v>
          </cell>
          <cell r="DB13">
            <v>14.583333333333334</v>
          </cell>
          <cell r="DC13">
            <v>6.375</v>
          </cell>
          <cell r="DD13">
            <v>1.8333333333333333</v>
          </cell>
          <cell r="DE13">
            <v>0.18</v>
          </cell>
          <cell r="DF13">
            <v>19</v>
          </cell>
          <cell r="DG13">
            <v>841</v>
          </cell>
          <cell r="DH13">
            <v>350</v>
          </cell>
          <cell r="DI13">
            <v>96</v>
          </cell>
          <cell r="DK13">
            <v>2.0612745098039214</v>
          </cell>
          <cell r="DL13">
            <v>2.3255582137161084</v>
          </cell>
          <cell r="DM13">
            <v>29.108204518430441</v>
          </cell>
          <cell r="DN13">
            <v>32.346153846153847</v>
          </cell>
          <cell r="DO13">
            <v>13.461538461538462</v>
          </cell>
          <cell r="DP13">
            <v>3.6923076923076925</v>
          </cell>
          <cell r="DQ13">
            <v>0.20332936979785968</v>
          </cell>
          <cell r="DR13">
            <v>42</v>
          </cell>
          <cell r="DS13">
            <v>2051</v>
          </cell>
          <cell r="DT13">
            <v>816</v>
          </cell>
          <cell r="DU13">
            <v>200</v>
          </cell>
          <cell r="DW13">
            <v>3.4183333333333334</v>
          </cell>
          <cell r="DX13">
            <v>2.3518518518518516</v>
          </cell>
          <cell r="DY13">
            <v>17.552413456850317</v>
          </cell>
          <cell r="DZ13">
            <v>78.884615384615387</v>
          </cell>
          <cell r="EA13">
            <v>31.384615384615383</v>
          </cell>
          <cell r="EB13">
            <v>7.6923076923076925</v>
          </cell>
          <cell r="EC13">
            <v>0.14675767918088736</v>
          </cell>
          <cell r="ED13">
            <v>125</v>
          </cell>
          <cell r="EE13">
            <v>2185</v>
          </cell>
          <cell r="EF13">
            <v>730</v>
          </cell>
          <cell r="EG13">
            <v>185</v>
          </cell>
          <cell r="EH13">
            <v>22</v>
          </cell>
          <cell r="EI13">
            <v>3.6235489220563846</v>
          </cell>
          <cell r="EJ13">
            <v>2.4231941481255714</v>
          </cell>
          <cell r="EK13">
            <v>16.558352402745996</v>
          </cell>
          <cell r="EL13">
            <v>91.041666666666671</v>
          </cell>
          <cell r="EM13">
            <v>30.416666666666668</v>
          </cell>
          <cell r="EN13">
            <v>7.708333333333333</v>
          </cell>
          <cell r="EO13">
            <v>0.14187643020594964</v>
          </cell>
          <cell r="EP13">
            <v>149</v>
          </cell>
          <cell r="EQ13">
            <v>1936</v>
          </cell>
          <cell r="ER13">
            <v>661</v>
          </cell>
          <cell r="ES13">
            <v>204</v>
          </cell>
          <cell r="ET13">
            <v>26</v>
          </cell>
          <cell r="EU13">
            <v>3.5072463768115942</v>
          </cell>
          <cell r="EV13">
            <v>2.4694725183441784</v>
          </cell>
          <cell r="EW13">
            <v>17.107438016528924</v>
          </cell>
          <cell r="EX13">
            <v>77.44</v>
          </cell>
          <cell r="EY13">
            <v>26.44</v>
          </cell>
          <cell r="EZ13">
            <v>8.16</v>
          </cell>
          <cell r="FA13">
            <v>0.17097107438016529</v>
          </cell>
          <cell r="FB13">
            <v>140</v>
          </cell>
          <cell r="FC13">
            <v>17837</v>
          </cell>
          <cell r="FD13">
            <v>7223</v>
          </cell>
          <cell r="FE13">
            <v>1787</v>
          </cell>
          <cell r="FF13">
            <v>311</v>
          </cell>
          <cell r="FG13">
            <v>2.9536347077330682</v>
          </cell>
          <cell r="FH13">
            <v>2.4694725183441784</v>
          </cell>
          <cell r="FI13">
            <v>20.313954140270223</v>
          </cell>
          <cell r="FJ13">
            <v>60.057239057239059</v>
          </cell>
          <cell r="FK13">
            <v>24.319865319865318</v>
          </cell>
          <cell r="FL13">
            <v>6.0168350168350164</v>
          </cell>
          <cell r="FM13">
            <v>0.14043841453159164</v>
          </cell>
          <cell r="FN13">
            <v>996</v>
          </cell>
        </row>
        <row r="14">
          <cell r="A14">
            <v>10</v>
          </cell>
          <cell r="B14" t="str">
            <v>CIRUGIA CABEZA Y CUELLO</v>
          </cell>
          <cell r="C14">
            <v>547</v>
          </cell>
          <cell r="D14">
            <v>1947</v>
          </cell>
          <cell r="E14">
            <v>1211</v>
          </cell>
          <cell r="F14">
            <v>669</v>
          </cell>
          <cell r="G14">
            <v>191</v>
          </cell>
          <cell r="M14">
            <v>2512</v>
          </cell>
          <cell r="N14">
            <v>2053</v>
          </cell>
          <cell r="O14">
            <v>630</v>
          </cell>
          <cell r="P14">
            <v>352</v>
          </cell>
          <cell r="Q14">
            <v>110</v>
          </cell>
          <cell r="S14">
            <v>5.6756756756756754</v>
          </cell>
          <cell r="T14">
            <v>1.7897727272727273</v>
          </cell>
          <cell r="U14">
            <v>10.571428571428573</v>
          </cell>
          <cell r="V14">
            <v>25.2</v>
          </cell>
          <cell r="W14">
            <v>14.08</v>
          </cell>
          <cell r="X14">
            <v>4.4000000000000004</v>
          </cell>
          <cell r="Y14">
            <v>0.28253968253968254</v>
          </cell>
          <cell r="Z14">
            <v>23</v>
          </cell>
          <cell r="AA14">
            <v>567</v>
          </cell>
          <cell r="AB14">
            <v>251</v>
          </cell>
          <cell r="AC14">
            <v>101</v>
          </cell>
          <cell r="AE14">
            <v>5.7272727272727275</v>
          </cell>
          <cell r="AF14">
            <v>1.9850746268656716</v>
          </cell>
          <cell r="AG14">
            <v>10.476190476190476</v>
          </cell>
          <cell r="AH14">
            <v>24.652173913043477</v>
          </cell>
          <cell r="AI14">
            <v>10.913043478260869</v>
          </cell>
          <cell r="AJ14">
            <v>4.3913043478260869</v>
          </cell>
          <cell r="AK14">
            <v>0.33509700176366841</v>
          </cell>
          <cell r="AL14">
            <v>22</v>
          </cell>
          <cell r="AM14">
            <v>599</v>
          </cell>
          <cell r="AN14">
            <v>236</v>
          </cell>
          <cell r="AO14">
            <v>104</v>
          </cell>
          <cell r="AQ14">
            <v>5.8725490196078427</v>
          </cell>
          <cell r="AR14">
            <v>2.1406436233611443</v>
          </cell>
          <cell r="AS14">
            <v>10.217028380634391</v>
          </cell>
          <cell r="AT14">
            <v>23.03846153846154</v>
          </cell>
          <cell r="AU14">
            <v>9.0769230769230766</v>
          </cell>
          <cell r="AV14">
            <v>4</v>
          </cell>
          <cell r="AW14">
            <v>0.328881469115192</v>
          </cell>
          <cell r="AX14">
            <v>31</v>
          </cell>
          <cell r="AY14">
            <v>365</v>
          </cell>
          <cell r="AZ14">
            <v>123</v>
          </cell>
          <cell r="BA14">
            <v>42</v>
          </cell>
          <cell r="BC14">
            <v>3.8421052631578947</v>
          </cell>
          <cell r="BD14">
            <v>2.2463617463617465</v>
          </cell>
          <cell r="BE14">
            <v>15.616438356164382</v>
          </cell>
          <cell r="BF14">
            <v>26.071428571428573</v>
          </cell>
          <cell r="BG14">
            <v>8.7857142857142865</v>
          </cell>
          <cell r="BH14">
            <v>3</v>
          </cell>
          <cell r="BI14">
            <v>0.4</v>
          </cell>
          <cell r="BJ14">
            <v>16</v>
          </cell>
          <cell r="BK14">
            <v>256</v>
          </cell>
          <cell r="BL14">
            <v>89</v>
          </cell>
          <cell r="BM14">
            <v>42</v>
          </cell>
          <cell r="BO14">
            <v>3.0476190476190474</v>
          </cell>
          <cell r="BP14">
            <v>2.2997145575642244</v>
          </cell>
          <cell r="BQ14">
            <v>19.6875</v>
          </cell>
          <cell r="BR14">
            <v>12.8</v>
          </cell>
          <cell r="BS14">
            <v>4.45</v>
          </cell>
          <cell r="BT14">
            <v>2.1</v>
          </cell>
          <cell r="BU14">
            <v>0.44140625</v>
          </cell>
          <cell r="BV14">
            <v>5</v>
          </cell>
          <cell r="BW14">
            <v>127</v>
          </cell>
          <cell r="BX14">
            <v>47</v>
          </cell>
          <cell r="BY14">
            <v>26</v>
          </cell>
          <cell r="CA14">
            <v>1.9242424242424243</v>
          </cell>
          <cell r="CB14">
            <v>2.3169398907103824</v>
          </cell>
          <cell r="CC14">
            <v>31.181102362204722</v>
          </cell>
          <cell r="CD14">
            <v>7.9375</v>
          </cell>
          <cell r="CE14">
            <v>2.9375</v>
          </cell>
          <cell r="CF14">
            <v>1.625</v>
          </cell>
          <cell r="CG14">
            <v>0.49606299212598426</v>
          </cell>
          <cell r="CH14">
            <v>1</v>
          </cell>
          <cell r="CI14">
            <v>108</v>
          </cell>
          <cell r="CJ14">
            <v>36</v>
          </cell>
          <cell r="CK14">
            <v>16</v>
          </cell>
          <cell r="CM14">
            <v>1.3333333333333333</v>
          </cell>
          <cell r="CN14">
            <v>2.3386243386243386</v>
          </cell>
          <cell r="CO14">
            <v>45</v>
          </cell>
          <cell r="CP14">
            <v>6.75</v>
          </cell>
          <cell r="CQ14">
            <v>2.25</v>
          </cell>
          <cell r="CR14">
            <v>1</v>
          </cell>
          <cell r="CS14">
            <v>0.64</v>
          </cell>
          <cell r="CT14">
            <v>2</v>
          </cell>
          <cell r="CU14">
            <v>186</v>
          </cell>
          <cell r="CV14">
            <v>83</v>
          </cell>
          <cell r="CW14">
            <v>41</v>
          </cell>
          <cell r="CY14">
            <v>2.2962962962962963</v>
          </cell>
          <cell r="CZ14">
            <v>2.3319638455217748</v>
          </cell>
          <cell r="DA14">
            <v>26.129032258064516</v>
          </cell>
          <cell r="DB14">
            <v>10.941176470588236</v>
          </cell>
          <cell r="DC14">
            <v>4.882352941176471</v>
          </cell>
          <cell r="DD14">
            <v>2.4117647058823528</v>
          </cell>
          <cell r="DE14">
            <v>0.45</v>
          </cell>
          <cell r="DF14">
            <v>0</v>
          </cell>
          <cell r="DG14">
            <v>217</v>
          </cell>
          <cell r="DH14">
            <v>83</v>
          </cell>
          <cell r="DI14">
            <v>33</v>
          </cell>
          <cell r="DK14">
            <v>2.5833333333333335</v>
          </cell>
          <cell r="DL14">
            <v>2.35</v>
          </cell>
          <cell r="DM14">
            <v>23.225806451612904</v>
          </cell>
          <cell r="DN14">
            <v>13.5625</v>
          </cell>
          <cell r="DO14">
            <v>5.1875</v>
          </cell>
          <cell r="DP14">
            <v>2.0625</v>
          </cell>
          <cell r="DQ14">
            <v>0.59447004608294929</v>
          </cell>
          <cell r="DR14">
            <v>2</v>
          </cell>
          <cell r="DS14">
            <v>469</v>
          </cell>
          <cell r="DT14">
            <v>195</v>
          </cell>
          <cell r="DU14">
            <v>82</v>
          </cell>
          <cell r="DW14">
            <v>4.0085470085470085</v>
          </cell>
          <cell r="DX14">
            <v>2.3571906354515049</v>
          </cell>
          <cell r="DY14">
            <v>14.968017057569295</v>
          </cell>
          <cell r="DZ14">
            <v>21.318181818181817</v>
          </cell>
          <cell r="EA14">
            <v>8.8636363636363633</v>
          </cell>
          <cell r="EB14">
            <v>3.7272727272727271</v>
          </cell>
          <cell r="EC14">
            <v>0.43496801705756932</v>
          </cell>
          <cell r="ED14">
            <v>6</v>
          </cell>
          <cell r="EE14">
            <v>551</v>
          </cell>
          <cell r="EF14">
            <v>211</v>
          </cell>
          <cell r="EG14">
            <v>83</v>
          </cell>
          <cell r="EI14">
            <v>3.1666666666666665</v>
          </cell>
          <cell r="EJ14">
            <v>2.38862837045721</v>
          </cell>
          <cell r="EK14">
            <v>18.94736842105263</v>
          </cell>
          <cell r="EL14">
            <v>22.958333333333332</v>
          </cell>
          <cell r="EM14">
            <v>8.7916666666666661</v>
          </cell>
          <cell r="EN14">
            <v>3.4583333333333335</v>
          </cell>
          <cell r="EO14">
            <v>0.38112522686025407</v>
          </cell>
          <cell r="EP14">
            <v>12</v>
          </cell>
          <cell r="EQ14">
            <v>490</v>
          </cell>
          <cell r="ER14">
            <v>172</v>
          </cell>
          <cell r="ES14">
            <v>69</v>
          </cell>
          <cell r="EU14">
            <v>4.1880341880341883</v>
          </cell>
          <cell r="EV14">
            <v>2.4307774227902024</v>
          </cell>
          <cell r="EW14">
            <v>14.326530612244898</v>
          </cell>
          <cell r="EX14">
            <v>19.600000000000001</v>
          </cell>
          <cell r="EY14">
            <v>6.88</v>
          </cell>
          <cell r="EZ14">
            <v>2.76</v>
          </cell>
          <cell r="FA14">
            <v>0.3510204081632653</v>
          </cell>
          <cell r="FB14">
            <v>14</v>
          </cell>
          <cell r="FC14">
            <v>4565</v>
          </cell>
          <cell r="FD14">
            <v>1878</v>
          </cell>
          <cell r="FE14">
            <v>749</v>
          </cell>
          <cell r="FG14">
            <v>3.7696118909991743</v>
          </cell>
          <cell r="FH14">
            <v>2.4307774227902024</v>
          </cell>
          <cell r="FI14">
            <v>15.916757940854328</v>
          </cell>
          <cell r="FJ14">
            <v>18.709016393442624</v>
          </cell>
          <cell r="FK14">
            <v>7.6967213114754101</v>
          </cell>
          <cell r="FL14">
            <v>3.069672131147541</v>
          </cell>
          <cell r="FM14">
            <v>0.38444687842278202</v>
          </cell>
          <cell r="FN14">
            <v>134</v>
          </cell>
        </row>
        <row r="15">
          <cell r="A15">
            <v>11</v>
          </cell>
          <cell r="B15" t="str">
            <v>GINECOLOGIA</v>
          </cell>
          <cell r="C15">
            <v>168</v>
          </cell>
          <cell r="D15">
            <v>1312</v>
          </cell>
          <cell r="E15">
            <v>3291</v>
          </cell>
          <cell r="F15">
            <v>2857</v>
          </cell>
          <cell r="G15">
            <v>1320</v>
          </cell>
          <cell r="M15">
            <v>0</v>
          </cell>
          <cell r="N15">
            <v>8949</v>
          </cell>
          <cell r="O15">
            <v>1447</v>
          </cell>
          <cell r="P15">
            <v>489</v>
          </cell>
          <cell r="Q15">
            <v>76</v>
          </cell>
          <cell r="S15">
            <v>4.6378205128205128</v>
          </cell>
          <cell r="T15">
            <v>2.9591002044989776</v>
          </cell>
          <cell r="U15">
            <v>12.937111264685555</v>
          </cell>
          <cell r="V15">
            <v>55.653846153846153</v>
          </cell>
          <cell r="W15">
            <v>18.807692307692307</v>
          </cell>
          <cell r="X15">
            <v>2.9230769230769229</v>
          </cell>
          <cell r="Y15">
            <v>6.2888735314443681E-2</v>
          </cell>
          <cell r="Z15">
            <v>401</v>
          </cell>
          <cell r="AA15">
            <v>1355</v>
          </cell>
          <cell r="AB15">
            <v>357</v>
          </cell>
          <cell r="AC15">
            <v>57</v>
          </cell>
          <cell r="AE15">
            <v>5.463709677419355</v>
          </cell>
          <cell r="AF15">
            <v>3.3120567375886525</v>
          </cell>
          <cell r="AG15">
            <v>10.981549815498154</v>
          </cell>
          <cell r="AH15">
            <v>58.913043478260867</v>
          </cell>
          <cell r="AI15">
            <v>15.521739130434783</v>
          </cell>
          <cell r="AJ15">
            <v>2.4782608695652173</v>
          </cell>
          <cell r="AK15">
            <v>6.1254612546125464E-2</v>
          </cell>
          <cell r="AL15">
            <v>346</v>
          </cell>
          <cell r="AM15">
            <v>1280</v>
          </cell>
          <cell r="AN15">
            <v>249</v>
          </cell>
          <cell r="AO15">
            <v>57</v>
          </cell>
          <cell r="AQ15">
            <v>3.8554216867469879</v>
          </cell>
          <cell r="AR15">
            <v>3.7278538812785387</v>
          </cell>
          <cell r="AS15">
            <v>15.562500000000002</v>
          </cell>
          <cell r="AT15">
            <v>49.230769230769234</v>
          </cell>
          <cell r="AU15">
            <v>9.5769230769230766</v>
          </cell>
          <cell r="AV15">
            <v>2.1923076923076925</v>
          </cell>
          <cell r="AW15">
            <v>8.1250000000000003E-2</v>
          </cell>
          <cell r="AX15">
            <v>322</v>
          </cell>
          <cell r="AY15">
            <v>919</v>
          </cell>
          <cell r="AZ15">
            <v>195</v>
          </cell>
          <cell r="BA15">
            <v>54</v>
          </cell>
          <cell r="BC15">
            <v>3.5482625482625481</v>
          </cell>
          <cell r="BD15">
            <v>3.8767441860465115</v>
          </cell>
          <cell r="BE15">
            <v>16.90968443960827</v>
          </cell>
          <cell r="BF15">
            <v>35.346153846153847</v>
          </cell>
          <cell r="BG15">
            <v>7.5</v>
          </cell>
          <cell r="BH15">
            <v>2.0769230769230771</v>
          </cell>
          <cell r="BI15">
            <v>7.9434167573449399E-2</v>
          </cell>
          <cell r="BJ15">
            <v>230</v>
          </cell>
          <cell r="BK15">
            <v>447</v>
          </cell>
          <cell r="BL15">
            <v>99</v>
          </cell>
          <cell r="BM15">
            <v>28</v>
          </cell>
          <cell r="BO15">
            <v>2.0318181818181817</v>
          </cell>
          <cell r="BP15">
            <v>3.9222462203023758</v>
          </cell>
          <cell r="BQ15">
            <v>29.530201342281877</v>
          </cell>
          <cell r="BR15">
            <v>20.318181818181817</v>
          </cell>
          <cell r="BS15">
            <v>4.5</v>
          </cell>
          <cell r="BT15">
            <v>1.2727272727272727</v>
          </cell>
          <cell r="BU15">
            <v>0.10514541387024609</v>
          </cell>
          <cell r="BV15">
            <v>92</v>
          </cell>
          <cell r="BW15">
            <v>0</v>
          </cell>
          <cell r="BX15">
            <v>0</v>
          </cell>
          <cell r="BY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I15">
            <v>193</v>
          </cell>
          <cell r="CJ15">
            <v>48</v>
          </cell>
          <cell r="CK15">
            <v>12</v>
          </cell>
          <cell r="CM15">
            <v>1.3040540540540539</v>
          </cell>
          <cell r="CN15">
            <v>3.9255393180236604</v>
          </cell>
          <cell r="CO15">
            <v>46.010362694300518</v>
          </cell>
          <cell r="CP15">
            <v>12.866666666666667</v>
          </cell>
          <cell r="CQ15">
            <v>3.2</v>
          </cell>
          <cell r="CR15">
            <v>0.8</v>
          </cell>
          <cell r="CS15">
            <v>7.0000000000000007E-2</v>
          </cell>
          <cell r="CT15">
            <v>56</v>
          </cell>
          <cell r="CU15">
            <v>615</v>
          </cell>
          <cell r="CV15">
            <v>131</v>
          </cell>
          <cell r="CW15">
            <v>25</v>
          </cell>
          <cell r="CY15">
            <v>2.2610294117647061</v>
          </cell>
          <cell r="CZ15">
            <v>3.989795918367347</v>
          </cell>
          <cell r="DA15">
            <v>26.536585365853657</v>
          </cell>
          <cell r="DB15">
            <v>25.625</v>
          </cell>
          <cell r="DC15">
            <v>5.458333333333333</v>
          </cell>
          <cell r="DD15">
            <v>1.0416666666666667</v>
          </cell>
          <cell r="DE15">
            <v>0.06</v>
          </cell>
          <cell r="DF15">
            <v>176</v>
          </cell>
          <cell r="DG15">
            <v>272</v>
          </cell>
          <cell r="DH15">
            <v>79</v>
          </cell>
          <cell r="DI15">
            <v>19</v>
          </cell>
          <cell r="DK15">
            <v>2.2113821138211383</v>
          </cell>
          <cell r="DL15">
            <v>3.9635701275045538</v>
          </cell>
          <cell r="DM15">
            <v>27.132352941176471</v>
          </cell>
          <cell r="DN15">
            <v>12.363636363636363</v>
          </cell>
          <cell r="DO15">
            <v>3.5909090909090908</v>
          </cell>
          <cell r="DP15">
            <v>0.86363636363636365</v>
          </cell>
          <cell r="DQ15">
            <v>0.11397058823529412</v>
          </cell>
          <cell r="DR15">
            <v>57</v>
          </cell>
          <cell r="DS15">
            <v>874</v>
          </cell>
          <cell r="DT15">
            <v>225</v>
          </cell>
          <cell r="DU15">
            <v>58</v>
          </cell>
          <cell r="DW15">
            <v>2.9133333333333336</v>
          </cell>
          <cell r="DX15">
            <v>3.9540598290598292</v>
          </cell>
          <cell r="DY15">
            <v>20.59496567505721</v>
          </cell>
          <cell r="DZ15">
            <v>33.615384615384613</v>
          </cell>
          <cell r="EA15">
            <v>8.6538461538461533</v>
          </cell>
          <cell r="EB15">
            <v>2.2307692307692308</v>
          </cell>
          <cell r="EC15">
            <v>0.11327231121281464</v>
          </cell>
          <cell r="ED15">
            <v>259</v>
          </cell>
          <cell r="EE15">
            <v>854</v>
          </cell>
          <cell r="EF15">
            <v>226</v>
          </cell>
          <cell r="EG15">
            <v>54</v>
          </cell>
          <cell r="EI15">
            <v>4.2699999999999996</v>
          </cell>
          <cell r="EJ15">
            <v>3.9351763584366064</v>
          </cell>
          <cell r="EK15">
            <v>14.051522248243561</v>
          </cell>
          <cell r="EL15">
            <v>35.583333333333336</v>
          </cell>
          <cell r="EM15">
            <v>9.4166666666666661</v>
          </cell>
          <cell r="EN15">
            <v>2.25</v>
          </cell>
          <cell r="EO15">
            <v>0.11943793911007025</v>
          </cell>
          <cell r="EP15">
            <v>212</v>
          </cell>
          <cell r="EQ15">
            <v>693</v>
          </cell>
          <cell r="ER15">
            <v>189</v>
          </cell>
          <cell r="ES15">
            <v>39</v>
          </cell>
          <cell r="EU15">
            <v>2.75</v>
          </cell>
          <cell r="EV15">
            <v>3.9129864451246172</v>
          </cell>
          <cell r="EW15">
            <v>21.81818181818182</v>
          </cell>
          <cell r="EX15">
            <v>27.72</v>
          </cell>
          <cell r="EY15">
            <v>7.56</v>
          </cell>
          <cell r="EZ15">
            <v>1.56</v>
          </cell>
          <cell r="FA15">
            <v>0.11832611832611832</v>
          </cell>
          <cell r="FB15">
            <v>157</v>
          </cell>
          <cell r="FC15">
            <v>8949</v>
          </cell>
          <cell r="FD15">
            <v>2287</v>
          </cell>
          <cell r="FE15">
            <v>479</v>
          </cell>
          <cell r="FG15">
            <v>3.3567141785446362</v>
          </cell>
          <cell r="FH15">
            <v>3.9129864451246172</v>
          </cell>
          <cell r="FI15">
            <v>17.874622862889709</v>
          </cell>
          <cell r="FJ15">
            <v>34.552123552123554</v>
          </cell>
          <cell r="FK15">
            <v>8.8301158301158296</v>
          </cell>
          <cell r="FL15">
            <v>1.8494208494208495</v>
          </cell>
          <cell r="FM15">
            <v>8.5931388982009166E-2</v>
          </cell>
          <cell r="FN15">
            <v>2308</v>
          </cell>
        </row>
        <row r="16">
          <cell r="A16">
            <v>12</v>
          </cell>
          <cell r="B16" t="str">
            <v>TOTAL</v>
          </cell>
          <cell r="C16">
            <v>10985</v>
          </cell>
          <cell r="D16">
            <v>32100</v>
          </cell>
          <cell r="E16">
            <v>30645</v>
          </cell>
          <cell r="F16">
            <v>17641</v>
          </cell>
          <cell r="G16">
            <v>5610</v>
          </cell>
          <cell r="M16">
            <v>49746</v>
          </cell>
          <cell r="N16">
            <v>47242</v>
          </cell>
          <cell r="O16">
            <v>14633</v>
          </cell>
          <cell r="P16">
            <v>7494</v>
          </cell>
          <cell r="Q16">
            <v>1657</v>
          </cell>
          <cell r="R16">
            <v>231</v>
          </cell>
          <cell r="S16">
            <v>4.9285954866958575</v>
          </cell>
          <cell r="T16">
            <v>1.9526287696824125</v>
          </cell>
          <cell r="U16">
            <v>12.173853618533451</v>
          </cell>
          <cell r="V16">
            <v>562.80769230769226</v>
          </cell>
          <cell r="W16">
            <v>288.23076923076923</v>
          </cell>
          <cell r="X16">
            <v>63.730769230769234</v>
          </cell>
          <cell r="Y16">
            <v>0.21</v>
          </cell>
          <cell r="Z16">
            <v>2614</v>
          </cell>
          <cell r="AA16">
            <v>14206</v>
          </cell>
          <cell r="AB16">
            <v>5989</v>
          </cell>
          <cell r="AC16">
            <v>1344</v>
          </cell>
          <cell r="AD16">
            <v>204</v>
          </cell>
          <cell r="AE16">
            <v>5.298769116001492</v>
          </cell>
          <cell r="AF16">
            <v>2.1389156715864424</v>
          </cell>
          <cell r="AG16">
            <v>11.323384485428692</v>
          </cell>
          <cell r="AH16">
            <v>617.6521739130435</v>
          </cell>
          <cell r="AI16">
            <v>260.39130434782606</v>
          </cell>
          <cell r="AJ16">
            <v>58.434782608695649</v>
          </cell>
          <cell r="AK16">
            <v>0.23</v>
          </cell>
          <cell r="AL16">
            <v>2524</v>
          </cell>
          <cell r="AM16">
            <v>12775</v>
          </cell>
          <cell r="AN16">
            <v>4726</v>
          </cell>
          <cell r="AO16">
            <v>1174</v>
          </cell>
          <cell r="AP16">
            <v>209</v>
          </cell>
          <cell r="AQ16">
            <v>4.4036539124439846</v>
          </cell>
          <cell r="AR16">
            <v>2.2853533966719755</v>
          </cell>
          <cell r="AS16">
            <v>13.625048923679062</v>
          </cell>
          <cell r="AT16">
            <v>491.34615384615387</v>
          </cell>
          <cell r="AU16">
            <v>181.76923076923077</v>
          </cell>
          <cell r="AV16">
            <v>45.153846153846153</v>
          </cell>
          <cell r="AW16">
            <v>0.26</v>
          </cell>
          <cell r="AX16">
            <v>2289</v>
          </cell>
          <cell r="AY16">
            <v>9912</v>
          </cell>
          <cell r="AZ16">
            <v>3733</v>
          </cell>
          <cell r="BA16">
            <v>989</v>
          </cell>
          <cell r="BB16">
            <v>162</v>
          </cell>
          <cell r="BC16">
            <v>2.8199146514935989</v>
          </cell>
          <cell r="BD16">
            <v>2.3482818339258045</v>
          </cell>
          <cell r="BE16">
            <v>21.277239709443101</v>
          </cell>
          <cell r="BF16">
            <v>381.23076923076923</v>
          </cell>
          <cell r="BG16">
            <v>143.57692307692307</v>
          </cell>
          <cell r="BH16">
            <v>38.03846153846154</v>
          </cell>
          <cell r="BI16">
            <v>0.28000000000000003</v>
          </cell>
          <cell r="BJ16">
            <v>1652</v>
          </cell>
          <cell r="BK16">
            <v>4763</v>
          </cell>
          <cell r="BL16">
            <v>1633</v>
          </cell>
          <cell r="BM16">
            <v>433</v>
          </cell>
          <cell r="BN16">
            <v>149</v>
          </cell>
          <cell r="BO16">
            <v>2.6300386526780786</v>
          </cell>
          <cell r="BP16">
            <v>2.3876564156945919</v>
          </cell>
          <cell r="BQ16">
            <v>22.813352928826369</v>
          </cell>
          <cell r="BR16">
            <v>216.5</v>
          </cell>
          <cell r="BS16">
            <v>74.227272727272734</v>
          </cell>
          <cell r="BT16">
            <v>19.681818181818183</v>
          </cell>
          <cell r="BU16">
            <v>0.38</v>
          </cell>
          <cell r="BV16">
            <v>700</v>
          </cell>
          <cell r="BW16">
            <v>1906</v>
          </cell>
          <cell r="BX16">
            <v>1396</v>
          </cell>
          <cell r="BY16">
            <v>273</v>
          </cell>
          <cell r="BZ16">
            <v>39</v>
          </cell>
          <cell r="CA16">
            <v>1.562295081967213</v>
          </cell>
          <cell r="CB16">
            <v>2.3305033839253535</v>
          </cell>
          <cell r="CC16">
            <v>38.405036726128017</v>
          </cell>
          <cell r="CD16">
            <v>105.88888888888889</v>
          </cell>
          <cell r="CE16">
            <v>77.555555555555557</v>
          </cell>
          <cell r="CF16">
            <v>15.166666666666666</v>
          </cell>
          <cell r="CG16">
            <v>0.55000000000000004</v>
          </cell>
          <cell r="CH16">
            <v>170</v>
          </cell>
          <cell r="CI16">
            <v>2909</v>
          </cell>
          <cell r="CJ16">
            <v>1110</v>
          </cell>
          <cell r="CK16">
            <v>330</v>
          </cell>
          <cell r="CL16">
            <v>14</v>
          </cell>
          <cell r="CM16">
            <v>1.9013071895424836</v>
          </cell>
          <cell r="CN16">
            <v>2.3428549518806796</v>
          </cell>
          <cell r="CO16">
            <v>31.557236163630115</v>
          </cell>
          <cell r="CP16">
            <v>153.10526315789474</v>
          </cell>
          <cell r="CQ16">
            <v>58.421052631578945</v>
          </cell>
          <cell r="CR16">
            <v>17.368421052631579</v>
          </cell>
          <cell r="CS16">
            <v>0.36</v>
          </cell>
          <cell r="CT16">
            <v>286</v>
          </cell>
          <cell r="CU16">
            <v>3050</v>
          </cell>
          <cell r="CV16">
            <v>1073</v>
          </cell>
          <cell r="CW16">
            <v>342</v>
          </cell>
          <cell r="CX16">
            <v>49</v>
          </cell>
          <cell r="CY16">
            <v>1.8285371702637889</v>
          </cell>
          <cell r="CZ16">
            <v>2.3625985121897326</v>
          </cell>
          <cell r="DA16">
            <v>32.813114754098358</v>
          </cell>
          <cell r="DB16">
            <v>132.60869565217391</v>
          </cell>
          <cell r="DC16">
            <v>46.652173913043477</v>
          </cell>
          <cell r="DD16">
            <v>14.869565217391305</v>
          </cell>
          <cell r="DE16">
            <v>0.35</v>
          </cell>
          <cell r="DF16">
            <v>421</v>
          </cell>
          <cell r="DG16">
            <v>4279</v>
          </cell>
          <cell r="DH16">
            <v>1633</v>
          </cell>
          <cell r="DI16">
            <v>514</v>
          </cell>
          <cell r="DJ16">
            <v>56</v>
          </cell>
          <cell r="DK16">
            <v>2.2784877529286476</v>
          </cell>
          <cell r="DL16">
            <v>2.3772188835238128</v>
          </cell>
          <cell r="DM16">
            <v>26.333255433512502</v>
          </cell>
          <cell r="DN16">
            <v>178.29166666666666</v>
          </cell>
          <cell r="DO16">
            <v>68.041666666666671</v>
          </cell>
          <cell r="DP16">
            <v>21.416666666666668</v>
          </cell>
          <cell r="DQ16">
            <v>0.36</v>
          </cell>
          <cell r="DR16">
            <v>333</v>
          </cell>
          <cell r="DS16">
            <v>9859</v>
          </cell>
          <cell r="DT16">
            <v>3724</v>
          </cell>
          <cell r="DU16">
            <v>1049</v>
          </cell>
          <cell r="DV16">
            <v>153</v>
          </cell>
          <cell r="DW16">
            <v>3.9014641867827464</v>
          </cell>
          <cell r="DX16">
            <v>2.4081695426163452</v>
          </cell>
          <cell r="DY16">
            <v>15.378841667511917</v>
          </cell>
          <cell r="DZ16">
            <v>379.19230769230768</v>
          </cell>
          <cell r="EA16">
            <v>143.23076923076923</v>
          </cell>
          <cell r="EB16">
            <v>40.346153846153847</v>
          </cell>
          <cell r="EC16">
            <v>0.27</v>
          </cell>
          <cell r="ED16">
            <v>1399</v>
          </cell>
          <cell r="EE16">
            <v>10180</v>
          </cell>
          <cell r="EF16">
            <v>3541</v>
          </cell>
          <cell r="EG16">
            <v>1010</v>
          </cell>
          <cell r="EH16">
            <v>138</v>
          </cell>
          <cell r="EI16">
            <v>4.0253064452352705</v>
          </cell>
          <cell r="EJ16">
            <v>2.4540108731831798</v>
          </cell>
          <cell r="EK16">
            <v>14.905697445972496</v>
          </cell>
          <cell r="EL16">
            <v>424.16666666666669</v>
          </cell>
          <cell r="EM16">
            <v>147.54166666666666</v>
          </cell>
          <cell r="EN16">
            <v>42.083333333333336</v>
          </cell>
          <cell r="EO16">
            <v>0.27</v>
          </cell>
          <cell r="EP16">
            <v>1513</v>
          </cell>
          <cell r="EQ16">
            <v>8516</v>
          </cell>
          <cell r="ER16">
            <v>3031</v>
          </cell>
          <cell r="ES16">
            <v>920</v>
          </cell>
          <cell r="ET16">
            <v>198</v>
          </cell>
          <cell r="EU16">
            <v>3.8656377666817976</v>
          </cell>
          <cell r="EV16">
            <v>2.4815904613258963</v>
          </cell>
          <cell r="EW16">
            <v>15.521371535932362</v>
          </cell>
          <cell r="EX16">
            <v>354.83333333333331</v>
          </cell>
          <cell r="EY16">
            <v>126.29166666666667</v>
          </cell>
          <cell r="EZ16">
            <v>38.333333333333336</v>
          </cell>
          <cell r="FA16">
            <v>0.31</v>
          </cell>
          <cell r="FB16">
            <v>1099</v>
          </cell>
          <cell r="FC16">
            <v>96988</v>
          </cell>
          <cell r="FD16">
            <v>39083</v>
          </cell>
          <cell r="FE16">
            <v>10035</v>
          </cell>
          <cell r="FF16">
            <v>1602</v>
          </cell>
          <cell r="FG16">
            <v>3.535578885972587</v>
          </cell>
          <cell r="FH16">
            <v>2.4815904613258963</v>
          </cell>
          <cell r="FI16">
            <v>16.970346847032623</v>
          </cell>
          <cell r="FJ16">
            <v>371.73101045296164</v>
          </cell>
          <cell r="FK16">
            <v>149.79547038327524</v>
          </cell>
          <cell r="FL16">
            <v>38.461672473867594</v>
          </cell>
          <cell r="FM16">
            <v>0.28000000000000003</v>
          </cell>
          <cell r="FN16">
            <v>15000</v>
          </cell>
        </row>
      </sheetData>
      <sheetData sheetId="3">
        <row r="5">
          <cell r="A5">
            <v>1</v>
          </cell>
          <cell r="B5" t="str">
            <v xml:space="preserve">Psiquiatría </v>
          </cell>
          <cell r="C5">
            <v>29</v>
          </cell>
          <cell r="D5">
            <v>1444</v>
          </cell>
          <cell r="E5">
            <v>3536</v>
          </cell>
          <cell r="F5">
            <v>2641</v>
          </cell>
          <cell r="G5">
            <v>823</v>
          </cell>
          <cell r="M5">
            <v>5582</v>
          </cell>
          <cell r="N5">
            <v>2891</v>
          </cell>
          <cell r="O5">
            <v>1140</v>
          </cell>
          <cell r="P5">
            <v>827</v>
          </cell>
          <cell r="Q5">
            <v>148</v>
          </cell>
          <cell r="R5">
            <v>131</v>
          </cell>
          <cell r="S5">
            <v>1.952054794520548</v>
          </cell>
          <cell r="T5">
            <v>1.3784764207980653</v>
          </cell>
          <cell r="U5">
            <v>30.736842105263161</v>
          </cell>
          <cell r="V5">
            <v>43.846153846153847</v>
          </cell>
          <cell r="W5">
            <v>31.807692307692307</v>
          </cell>
          <cell r="X5">
            <v>5.6923076923076925</v>
          </cell>
          <cell r="Y5">
            <v>0.04</v>
          </cell>
          <cell r="Z5">
            <v>11</v>
          </cell>
          <cell r="AA5">
            <v>1092</v>
          </cell>
          <cell r="AB5">
            <v>677</v>
          </cell>
          <cell r="AC5">
            <v>118</v>
          </cell>
          <cell r="AD5">
            <v>7</v>
          </cell>
          <cell r="AE5">
            <v>2.0222222222222221</v>
          </cell>
          <cell r="AF5">
            <v>1.4840425531914894</v>
          </cell>
          <cell r="AG5">
            <v>29.670329670329672</v>
          </cell>
          <cell r="AH5">
            <v>45.5</v>
          </cell>
          <cell r="AI5">
            <v>28.208333333333332</v>
          </cell>
          <cell r="AJ5">
            <v>4.916666666666667</v>
          </cell>
          <cell r="AK5">
            <v>0.05</v>
          </cell>
          <cell r="AL5">
            <v>15</v>
          </cell>
          <cell r="AM5">
            <v>921</v>
          </cell>
          <cell r="AN5">
            <v>483</v>
          </cell>
          <cell r="AO5">
            <v>93</v>
          </cell>
          <cell r="AP5">
            <v>117</v>
          </cell>
          <cell r="AQ5">
            <v>2.0197368421052633</v>
          </cell>
          <cell r="AR5">
            <v>1.5868142929038751</v>
          </cell>
          <cell r="AS5">
            <v>29.706840390879478</v>
          </cell>
          <cell r="AT5">
            <v>35.42307692307692</v>
          </cell>
          <cell r="AU5">
            <v>18.576923076923077</v>
          </cell>
          <cell r="AV5">
            <v>3.5769230769230771</v>
          </cell>
          <cell r="AW5">
            <v>0.05</v>
          </cell>
          <cell r="AX5">
            <v>14</v>
          </cell>
          <cell r="AY5">
            <v>793</v>
          </cell>
          <cell r="AZ5">
            <v>391</v>
          </cell>
          <cell r="BA5">
            <v>83</v>
          </cell>
          <cell r="BB5">
            <v>124</v>
          </cell>
          <cell r="BC5">
            <v>1.9484029484029484</v>
          </cell>
          <cell r="BD5">
            <v>1.6593776282590411</v>
          </cell>
          <cell r="BE5">
            <v>30.794451450189158</v>
          </cell>
          <cell r="BF5">
            <v>30.5</v>
          </cell>
          <cell r="BG5">
            <v>15.038461538461538</v>
          </cell>
          <cell r="BH5">
            <v>3.1923076923076925</v>
          </cell>
          <cell r="BI5">
            <v>0.06</v>
          </cell>
          <cell r="BJ5">
            <v>12</v>
          </cell>
          <cell r="BK5">
            <v>440</v>
          </cell>
          <cell r="BL5">
            <v>161</v>
          </cell>
          <cell r="BM5">
            <v>35</v>
          </cell>
          <cell r="BN5">
            <v>55</v>
          </cell>
          <cell r="BO5">
            <v>1.4666666666666666</v>
          </cell>
          <cell r="BP5">
            <v>1.7274517526585269</v>
          </cell>
          <cell r="BQ5">
            <v>40.909090909090907</v>
          </cell>
          <cell r="BR5">
            <v>16.923076923076923</v>
          </cell>
          <cell r="BS5">
            <v>6.1923076923076925</v>
          </cell>
          <cell r="BT5">
            <v>1.3461538461538463</v>
          </cell>
          <cell r="BU5">
            <v>7.0000000000000007E-2</v>
          </cell>
          <cell r="BV5">
            <v>7</v>
          </cell>
          <cell r="BW5">
            <v>457</v>
          </cell>
          <cell r="BX5">
            <v>137</v>
          </cell>
          <cell r="BY5">
            <v>32</v>
          </cell>
          <cell r="BZ5">
            <v>47</v>
          </cell>
          <cell r="CA5">
            <v>1.3765060240963856</v>
          </cell>
          <cell r="CB5">
            <v>1.8097907324364724</v>
          </cell>
          <cell r="CC5">
            <v>43.588621444201316</v>
          </cell>
          <cell r="CD5">
            <v>18.28</v>
          </cell>
          <cell r="CE5">
            <v>5.48</v>
          </cell>
          <cell r="CF5">
            <v>1.28</v>
          </cell>
          <cell r="CG5">
            <v>0.05</v>
          </cell>
          <cell r="CH5">
            <v>7</v>
          </cell>
          <cell r="CI5">
            <v>464</v>
          </cell>
          <cell r="CJ5">
            <v>129</v>
          </cell>
          <cell r="CK5">
            <v>29</v>
          </cell>
          <cell r="CL5">
            <v>86</v>
          </cell>
          <cell r="CM5">
            <v>1</v>
          </cell>
          <cell r="CN5">
            <v>2</v>
          </cell>
          <cell r="CO5">
            <v>46</v>
          </cell>
          <cell r="CP5">
            <v>18</v>
          </cell>
          <cell r="CQ5">
            <v>5</v>
          </cell>
          <cell r="CR5">
            <v>1</v>
          </cell>
          <cell r="CS5">
            <v>0.04</v>
          </cell>
          <cell r="CT5">
            <v>6</v>
          </cell>
          <cell r="CU5">
            <v>502</v>
          </cell>
          <cell r="CV5">
            <v>129</v>
          </cell>
          <cell r="CW5">
            <v>31</v>
          </cell>
          <cell r="CX5">
            <v>66</v>
          </cell>
          <cell r="CY5">
            <v>1</v>
          </cell>
          <cell r="CZ5">
            <v>2</v>
          </cell>
          <cell r="DA5">
            <v>54</v>
          </cell>
          <cell r="DB5">
            <v>20</v>
          </cell>
          <cell r="DC5">
            <v>5</v>
          </cell>
          <cell r="DD5">
            <v>1</v>
          </cell>
          <cell r="DE5">
            <v>0.05</v>
          </cell>
          <cell r="DF5">
            <v>11</v>
          </cell>
          <cell r="DG5">
            <v>618</v>
          </cell>
          <cell r="DH5">
            <v>218</v>
          </cell>
          <cell r="DI5">
            <v>44</v>
          </cell>
          <cell r="DJ5">
            <v>31</v>
          </cell>
          <cell r="DK5">
            <v>1.6479999999999999</v>
          </cell>
          <cell r="DL5">
            <v>2.0390228426395938</v>
          </cell>
          <cell r="DM5">
            <v>36.407766990291258</v>
          </cell>
          <cell r="DN5">
            <v>23.76923076923077</v>
          </cell>
          <cell r="DO5">
            <v>8.384615384615385</v>
          </cell>
          <cell r="DP5">
            <v>1.6923076923076923</v>
          </cell>
          <cell r="DQ5">
            <v>0.06</v>
          </cell>
          <cell r="DR5">
            <v>2</v>
          </cell>
          <cell r="DS5">
            <v>750</v>
          </cell>
          <cell r="DT5">
            <v>347</v>
          </cell>
          <cell r="DU5">
            <v>71</v>
          </cell>
          <cell r="DV5">
            <v>38</v>
          </cell>
          <cell r="DW5">
            <v>2.1306818181818183</v>
          </cell>
          <cell r="DX5">
            <v>2.0511574735638756</v>
          </cell>
          <cell r="DY5">
            <v>28.16</v>
          </cell>
          <cell r="DZ5">
            <v>28.846153846153847</v>
          </cell>
          <cell r="EA5">
            <v>13.346153846153847</v>
          </cell>
          <cell r="EB5">
            <v>2.7307692307692308</v>
          </cell>
          <cell r="EC5">
            <v>0.06</v>
          </cell>
          <cell r="ED5">
            <v>2</v>
          </cell>
          <cell r="EE5">
            <v>763</v>
          </cell>
          <cell r="EF5">
            <v>331</v>
          </cell>
          <cell r="EG5">
            <v>62</v>
          </cell>
          <cell r="EH5">
            <v>44</v>
          </cell>
          <cell r="EI5">
            <v>2.2180232558139537</v>
          </cell>
          <cell r="EJ5">
            <v>2.073107049608355</v>
          </cell>
          <cell r="EK5">
            <v>27.051114023591087</v>
          </cell>
          <cell r="EL5">
            <v>31.791666666666668</v>
          </cell>
          <cell r="EM5">
            <v>13.791666666666666</v>
          </cell>
          <cell r="EN5">
            <v>2.5833333333333335</v>
          </cell>
          <cell r="EO5">
            <v>0.06</v>
          </cell>
          <cell r="EP5">
            <v>4</v>
          </cell>
          <cell r="EQ5">
            <v>533</v>
          </cell>
          <cell r="ER5">
            <v>252</v>
          </cell>
          <cell r="ES5">
            <v>44</v>
          </cell>
          <cell r="ET5">
            <v>45</v>
          </cell>
          <cell r="EU5">
            <v>1.8253424657534247</v>
          </cell>
          <cell r="EV5">
            <v>2.0756981871631552</v>
          </cell>
          <cell r="EW5">
            <v>32.870544090056285</v>
          </cell>
          <cell r="EX5">
            <v>21.32</v>
          </cell>
          <cell r="EY5">
            <v>10.08</v>
          </cell>
          <cell r="EZ5">
            <v>1.76</v>
          </cell>
          <cell r="FA5">
            <v>0.09</v>
          </cell>
          <cell r="FB5">
            <v>5</v>
          </cell>
          <cell r="FC5">
            <v>8473</v>
          </cell>
          <cell r="FD5">
            <v>4082</v>
          </cell>
          <cell r="FE5">
            <v>790</v>
          </cell>
          <cell r="FF5">
            <v>791</v>
          </cell>
          <cell r="FG5">
            <v>1.7718527812630698</v>
          </cell>
          <cell r="FH5">
            <v>2.0756981871631552</v>
          </cell>
          <cell r="FI5">
            <v>33.862858491679454</v>
          </cell>
          <cell r="FJ5">
            <v>27.78032786885246</v>
          </cell>
          <cell r="FK5">
            <v>13.38360655737705</v>
          </cell>
          <cell r="FL5">
            <v>2.5901639344262297</v>
          </cell>
          <cell r="FM5">
            <v>0.05</v>
          </cell>
          <cell r="FN5">
            <v>96</v>
          </cell>
        </row>
        <row r="6">
          <cell r="A6">
            <v>2</v>
          </cell>
          <cell r="B6" t="str">
            <v>Psicología</v>
          </cell>
          <cell r="C6">
            <v>496</v>
          </cell>
          <cell r="D6">
            <v>3589</v>
          </cell>
          <cell r="E6">
            <v>8478</v>
          </cell>
          <cell r="F6">
            <v>6461</v>
          </cell>
          <cell r="G6">
            <v>2040</v>
          </cell>
          <cell r="M6">
            <v>12907</v>
          </cell>
          <cell r="N6">
            <v>8157</v>
          </cell>
          <cell r="O6">
            <v>2153</v>
          </cell>
          <cell r="P6">
            <v>611</v>
          </cell>
          <cell r="Q6">
            <v>360</v>
          </cell>
          <cell r="S6">
            <v>1.7647540983606558</v>
          </cell>
          <cell r="T6">
            <v>3.5237315875613748</v>
          </cell>
          <cell r="U6">
            <v>33.999071063632137</v>
          </cell>
          <cell r="V6">
            <v>82.807692307692307</v>
          </cell>
          <cell r="W6">
            <v>23.5</v>
          </cell>
          <cell r="X6">
            <v>13.846153846153847</v>
          </cell>
          <cell r="AA6">
            <v>2623</v>
          </cell>
          <cell r="AB6">
            <v>675</v>
          </cell>
          <cell r="AC6">
            <v>368</v>
          </cell>
          <cell r="AD6">
            <v>35</v>
          </cell>
          <cell r="AE6">
            <v>1.9871212121212121</v>
          </cell>
          <cell r="AF6">
            <v>3.885925925925926</v>
          </cell>
          <cell r="AG6">
            <v>30.194433854365233</v>
          </cell>
          <cell r="AH6">
            <v>109.29166666666667</v>
          </cell>
          <cell r="AI6">
            <v>28.125</v>
          </cell>
          <cell r="AJ6">
            <v>15.333333333333334</v>
          </cell>
          <cell r="AM6">
            <v>2243</v>
          </cell>
          <cell r="AN6">
            <v>575</v>
          </cell>
          <cell r="AO6">
            <v>213</v>
          </cell>
          <cell r="AP6">
            <v>5</v>
          </cell>
          <cell r="AQ6">
            <v>1.7044072948328268</v>
          </cell>
          <cell r="AR6">
            <v>3.9008695652173913</v>
          </cell>
          <cell r="AS6">
            <v>35.202853321444493</v>
          </cell>
          <cell r="AT6">
            <v>86.269230769230774</v>
          </cell>
          <cell r="AU6">
            <v>22.115384615384617</v>
          </cell>
          <cell r="AV6">
            <v>8.1923076923076916</v>
          </cell>
          <cell r="AY6">
            <v>1861</v>
          </cell>
          <cell r="AZ6">
            <v>506</v>
          </cell>
          <cell r="BA6">
            <v>182</v>
          </cell>
          <cell r="BC6">
            <v>1.5771186440677967</v>
          </cell>
          <cell r="BD6">
            <v>3.6778656126482212</v>
          </cell>
          <cell r="BE6">
            <v>38.044062332079527</v>
          </cell>
          <cell r="BF6">
            <v>77.541666666666671</v>
          </cell>
          <cell r="BG6">
            <v>21.083333333333332</v>
          </cell>
          <cell r="BH6">
            <v>7.583333333333333</v>
          </cell>
          <cell r="BK6">
            <v>1766</v>
          </cell>
          <cell r="BL6">
            <v>236</v>
          </cell>
          <cell r="BM6">
            <v>158</v>
          </cell>
          <cell r="BO6">
            <v>1.3711180124223603</v>
          </cell>
          <cell r="BP6">
            <v>7.4830508474576272</v>
          </cell>
          <cell r="BQ6">
            <v>43.759909399773505</v>
          </cell>
          <cell r="BR6">
            <v>67.92307692307692</v>
          </cell>
          <cell r="BS6">
            <v>9.0769230769230766</v>
          </cell>
          <cell r="BT6">
            <v>6.0769230769230766</v>
          </cell>
          <cell r="BW6">
            <v>1744</v>
          </cell>
          <cell r="BX6">
            <v>183</v>
          </cell>
          <cell r="BY6">
            <v>98</v>
          </cell>
          <cell r="CA6">
            <v>1.3252279635258359</v>
          </cell>
          <cell r="CB6">
            <v>9.5300546448087431</v>
          </cell>
          <cell r="CC6">
            <v>45.27522935779816</v>
          </cell>
          <cell r="CD6">
            <v>69.760000000000005</v>
          </cell>
          <cell r="CE6">
            <v>7.32</v>
          </cell>
          <cell r="CF6">
            <v>3.92</v>
          </cell>
          <cell r="CI6">
            <v>1796</v>
          </cell>
          <cell r="CJ6">
            <v>202</v>
          </cell>
          <cell r="CK6">
            <v>115</v>
          </cell>
          <cell r="CL6">
            <v>0</v>
          </cell>
          <cell r="CM6">
            <v>1.4</v>
          </cell>
          <cell r="CN6">
            <v>9</v>
          </cell>
          <cell r="CO6">
            <v>44</v>
          </cell>
          <cell r="CP6">
            <v>72</v>
          </cell>
          <cell r="CQ6">
            <v>8</v>
          </cell>
          <cell r="CR6">
            <v>5</v>
          </cell>
          <cell r="CU6">
            <v>1557</v>
          </cell>
          <cell r="CV6">
            <v>228</v>
          </cell>
          <cell r="CW6">
            <v>94</v>
          </cell>
          <cell r="CX6">
            <v>14</v>
          </cell>
          <cell r="CY6">
            <v>1.3</v>
          </cell>
          <cell r="CZ6">
            <v>7</v>
          </cell>
          <cell r="DA6">
            <v>45</v>
          </cell>
          <cell r="DB6">
            <v>60</v>
          </cell>
          <cell r="DC6">
            <v>9</v>
          </cell>
          <cell r="DD6">
            <v>4</v>
          </cell>
          <cell r="DG6">
            <v>1703</v>
          </cell>
          <cell r="DH6">
            <v>281</v>
          </cell>
          <cell r="DI6">
            <v>146</v>
          </cell>
          <cell r="DJ6">
            <v>7</v>
          </cell>
          <cell r="DK6">
            <v>1.2862537764350452</v>
          </cell>
          <cell r="DL6">
            <v>6.0604982206405698</v>
          </cell>
          <cell r="DM6">
            <v>46.647093364650615</v>
          </cell>
          <cell r="DN6">
            <v>65.5</v>
          </cell>
          <cell r="DO6">
            <v>10.807692307692308</v>
          </cell>
          <cell r="DP6">
            <v>5.615384615384615</v>
          </cell>
          <cell r="DS6">
            <v>1753</v>
          </cell>
          <cell r="DT6">
            <v>271</v>
          </cell>
          <cell r="DU6">
            <v>199</v>
          </cell>
          <cell r="DW6">
            <v>1</v>
          </cell>
          <cell r="DX6">
            <v>6</v>
          </cell>
          <cell r="DY6">
            <v>44</v>
          </cell>
          <cell r="DZ6">
            <v>67</v>
          </cell>
          <cell r="EA6">
            <v>10</v>
          </cell>
          <cell r="EB6">
            <v>8</v>
          </cell>
          <cell r="EE6">
            <v>2093</v>
          </cell>
          <cell r="EF6">
            <v>303</v>
          </cell>
          <cell r="EG6">
            <v>210</v>
          </cell>
          <cell r="EH6">
            <v>8</v>
          </cell>
          <cell r="EI6">
            <v>2</v>
          </cell>
          <cell r="EJ6">
            <v>7</v>
          </cell>
          <cell r="EK6">
            <v>39</v>
          </cell>
          <cell r="EL6">
            <v>81</v>
          </cell>
          <cell r="EM6">
            <v>12</v>
          </cell>
          <cell r="EN6">
            <v>8</v>
          </cell>
          <cell r="EQ6">
            <v>1720</v>
          </cell>
          <cell r="ER6">
            <v>267</v>
          </cell>
          <cell r="ES6">
            <v>146</v>
          </cell>
          <cell r="EU6">
            <v>1</v>
          </cell>
          <cell r="EV6">
            <v>6</v>
          </cell>
          <cell r="EW6">
            <v>40</v>
          </cell>
          <cell r="EX6">
            <v>66</v>
          </cell>
          <cell r="EY6">
            <v>10</v>
          </cell>
          <cell r="EZ6">
            <v>6</v>
          </cell>
          <cell r="FC6">
            <v>23012</v>
          </cell>
          <cell r="FD6">
            <v>4338</v>
          </cell>
          <cell r="FE6">
            <v>2289</v>
          </cell>
          <cell r="FF6">
            <v>69</v>
          </cell>
          <cell r="FG6">
            <v>2</v>
          </cell>
          <cell r="FH6">
            <v>5</v>
          </cell>
          <cell r="FI6">
            <v>40</v>
          </cell>
          <cell r="FJ6">
            <v>75</v>
          </cell>
          <cell r="FK6">
            <v>14</v>
          </cell>
          <cell r="FL6">
            <v>7</v>
          </cell>
        </row>
      </sheetData>
      <sheetData sheetId="4">
        <row r="5">
          <cell r="A5">
            <v>1</v>
          </cell>
          <cell r="B5" t="str">
            <v xml:space="preserve">Medic.Estomatol. y Atenc.al Infante </v>
          </cell>
          <cell r="C5">
            <v>1106</v>
          </cell>
          <cell r="D5">
            <v>26520</v>
          </cell>
          <cell r="E5">
            <v>13160</v>
          </cell>
          <cell r="F5">
            <v>6462</v>
          </cell>
          <cell r="G5">
            <v>2373</v>
          </cell>
          <cell r="M5">
            <v>27147</v>
          </cell>
          <cell r="N5">
            <v>22466</v>
          </cell>
          <cell r="O5">
            <v>5380</v>
          </cell>
          <cell r="P5">
            <v>2186</v>
          </cell>
          <cell r="Q5">
            <v>547</v>
          </cell>
          <cell r="S5">
            <v>12</v>
          </cell>
          <cell r="U5">
            <v>5</v>
          </cell>
          <cell r="V5">
            <v>207</v>
          </cell>
          <cell r="Y5">
            <v>3.4000000000000002E-2</v>
          </cell>
          <cell r="AA5">
            <v>5179</v>
          </cell>
          <cell r="AB5">
            <v>1749</v>
          </cell>
          <cell r="AC5">
            <v>489</v>
          </cell>
          <cell r="AE5">
            <v>11</v>
          </cell>
          <cell r="AG5">
            <v>6</v>
          </cell>
          <cell r="AH5">
            <v>216</v>
          </cell>
          <cell r="AK5">
            <v>3.5999999999999997E-2</v>
          </cell>
          <cell r="AM5">
            <v>4582</v>
          </cell>
          <cell r="AN5">
            <v>1265</v>
          </cell>
          <cell r="AO5">
            <v>412</v>
          </cell>
          <cell r="AQ5">
            <v>11</v>
          </cell>
          <cell r="AS5">
            <v>5</v>
          </cell>
          <cell r="AT5">
            <v>176</v>
          </cell>
          <cell r="AW5">
            <v>3.5999999999999997E-2</v>
          </cell>
          <cell r="AY5">
            <v>3663</v>
          </cell>
          <cell r="AZ5">
            <v>967</v>
          </cell>
          <cell r="BA5">
            <v>293</v>
          </cell>
          <cell r="BC5">
            <v>9</v>
          </cell>
          <cell r="BE5">
            <v>7</v>
          </cell>
          <cell r="BF5">
            <v>153</v>
          </cell>
          <cell r="BI5">
            <v>4.2999999999999997E-2</v>
          </cell>
          <cell r="BK5">
            <v>3286</v>
          </cell>
          <cell r="BL5">
            <v>841</v>
          </cell>
          <cell r="BM5">
            <v>243</v>
          </cell>
          <cell r="BO5">
            <v>7</v>
          </cell>
          <cell r="BQ5">
            <v>9</v>
          </cell>
          <cell r="BR5">
            <v>126</v>
          </cell>
          <cell r="BU5">
            <v>0.04</v>
          </cell>
          <cell r="BW5">
            <v>3196</v>
          </cell>
          <cell r="BX5">
            <v>792</v>
          </cell>
          <cell r="BY5">
            <v>249</v>
          </cell>
          <cell r="CA5">
            <v>10</v>
          </cell>
          <cell r="CC5">
            <v>6</v>
          </cell>
          <cell r="CD5">
            <v>133</v>
          </cell>
          <cell r="CG5">
            <v>3.7999999999999999E-2</v>
          </cell>
          <cell r="CI5">
            <v>3503</v>
          </cell>
          <cell r="CJ5">
            <v>1038</v>
          </cell>
          <cell r="CK5">
            <v>353</v>
          </cell>
          <cell r="CM5">
            <v>8</v>
          </cell>
          <cell r="CO5">
            <v>8</v>
          </cell>
          <cell r="CP5">
            <v>140</v>
          </cell>
          <cell r="CS5">
            <v>6.0999999999999999E-2</v>
          </cell>
          <cell r="CU5">
            <v>3990</v>
          </cell>
          <cell r="CV5">
            <v>1244</v>
          </cell>
          <cell r="CW5">
            <v>435</v>
          </cell>
          <cell r="CY5">
            <v>9</v>
          </cell>
          <cell r="DA5">
            <v>6</v>
          </cell>
          <cell r="DB5">
            <v>160</v>
          </cell>
          <cell r="DE5">
            <v>7.6999999999999999E-2</v>
          </cell>
          <cell r="DG5">
            <v>3913</v>
          </cell>
          <cell r="DH5">
            <v>1005</v>
          </cell>
          <cell r="DI5">
            <v>383</v>
          </cell>
          <cell r="DK5">
            <v>9</v>
          </cell>
          <cell r="DM5">
            <v>7</v>
          </cell>
          <cell r="DN5">
            <v>151</v>
          </cell>
          <cell r="DQ5">
            <v>9.5000000000000001E-2</v>
          </cell>
          <cell r="DS5">
            <v>4908</v>
          </cell>
          <cell r="DT5">
            <v>1527</v>
          </cell>
          <cell r="DU5">
            <v>476</v>
          </cell>
          <cell r="DW5">
            <v>10</v>
          </cell>
          <cell r="DY5">
            <v>6</v>
          </cell>
          <cell r="DZ5">
            <v>189</v>
          </cell>
          <cell r="EC5">
            <v>0.08</v>
          </cell>
          <cell r="EE5">
            <v>4261</v>
          </cell>
          <cell r="EF5">
            <v>1241</v>
          </cell>
          <cell r="EG5">
            <v>424</v>
          </cell>
          <cell r="EI5">
            <v>9</v>
          </cell>
          <cell r="EK5">
            <v>7</v>
          </cell>
          <cell r="EL5">
            <v>164</v>
          </cell>
          <cell r="EO5">
            <v>8.2000000000000003E-2</v>
          </cell>
          <cell r="EQ5">
            <v>3760</v>
          </cell>
          <cell r="ER5">
            <v>1090</v>
          </cell>
          <cell r="ES5">
            <v>362</v>
          </cell>
          <cell r="EU5">
            <v>9</v>
          </cell>
          <cell r="EW5">
            <v>7</v>
          </cell>
          <cell r="EX5">
            <v>150</v>
          </cell>
          <cell r="FA5">
            <v>8.1000000000000003E-2</v>
          </cell>
          <cell r="FC5">
            <v>49621</v>
          </cell>
          <cell r="FD5">
            <v>14945</v>
          </cell>
          <cell r="FE5">
            <v>4666</v>
          </cell>
          <cell r="FG5">
            <v>9</v>
          </cell>
          <cell r="FI5">
            <v>6</v>
          </cell>
          <cell r="FJ5">
            <v>164</v>
          </cell>
          <cell r="FM5">
            <v>0.06</v>
          </cell>
        </row>
        <row r="6">
          <cell r="A6">
            <v>2</v>
          </cell>
          <cell r="B6" t="str">
            <v>Ortodoncia y Ortopedia Maxilar</v>
          </cell>
          <cell r="C6">
            <v>356</v>
          </cell>
          <cell r="D6">
            <v>1442</v>
          </cell>
          <cell r="E6">
            <v>5933</v>
          </cell>
          <cell r="F6">
            <v>13136</v>
          </cell>
          <cell r="G6">
            <v>8858</v>
          </cell>
          <cell r="M6">
            <v>14435</v>
          </cell>
          <cell r="N6">
            <v>15290</v>
          </cell>
          <cell r="O6">
            <v>2635</v>
          </cell>
          <cell r="P6">
            <v>416</v>
          </cell>
          <cell r="Q6">
            <v>1</v>
          </cell>
          <cell r="S6">
            <v>4</v>
          </cell>
          <cell r="U6">
            <v>17</v>
          </cell>
          <cell r="V6">
            <v>101</v>
          </cell>
          <cell r="Y6">
            <v>5.0000000000000001E-3</v>
          </cell>
          <cell r="AA6">
            <v>2704</v>
          </cell>
          <cell r="AB6">
            <v>260</v>
          </cell>
          <cell r="AE6">
            <v>4</v>
          </cell>
          <cell r="AG6">
            <v>17</v>
          </cell>
          <cell r="AH6">
            <v>113</v>
          </cell>
          <cell r="AK6">
            <v>1.2999999999999999E-2</v>
          </cell>
          <cell r="AM6">
            <v>2535</v>
          </cell>
          <cell r="AN6">
            <v>133</v>
          </cell>
          <cell r="AQ6">
            <v>3</v>
          </cell>
          <cell r="AS6">
            <v>18</v>
          </cell>
          <cell r="AT6">
            <v>98</v>
          </cell>
          <cell r="AW6">
            <v>4.0000000000000001E-3</v>
          </cell>
          <cell r="AY6">
            <v>2663</v>
          </cell>
          <cell r="AZ6">
            <v>121</v>
          </cell>
          <cell r="BC6">
            <v>4</v>
          </cell>
          <cell r="BE6">
            <v>17</v>
          </cell>
          <cell r="BF6">
            <v>111</v>
          </cell>
          <cell r="BI6">
            <v>5.0000000000000001E-3</v>
          </cell>
          <cell r="BK6">
            <v>2444</v>
          </cell>
          <cell r="BL6">
            <v>48</v>
          </cell>
          <cell r="BO6">
            <v>3</v>
          </cell>
          <cell r="BQ6">
            <v>22</v>
          </cell>
          <cell r="BR6">
            <v>94</v>
          </cell>
          <cell r="BU6">
            <v>5.0000000000000001E-3</v>
          </cell>
          <cell r="BW6">
            <v>2438</v>
          </cell>
          <cell r="BX6">
            <v>21</v>
          </cell>
          <cell r="CA6">
            <v>3</v>
          </cell>
          <cell r="CC6">
            <v>19</v>
          </cell>
          <cell r="CD6">
            <v>98</v>
          </cell>
          <cell r="CG6">
            <v>4.0000000000000001E-3</v>
          </cell>
          <cell r="CI6">
            <v>2497</v>
          </cell>
          <cell r="CJ6">
            <v>58</v>
          </cell>
          <cell r="CK6">
            <v>2</v>
          </cell>
          <cell r="CM6">
            <v>3</v>
          </cell>
          <cell r="CO6">
            <v>18</v>
          </cell>
          <cell r="CP6">
            <v>100</v>
          </cell>
          <cell r="CS6">
            <v>1E-3</v>
          </cell>
          <cell r="CU6">
            <v>2332</v>
          </cell>
          <cell r="CV6">
            <v>61</v>
          </cell>
          <cell r="CY6">
            <v>4</v>
          </cell>
          <cell r="DA6">
            <v>17</v>
          </cell>
          <cell r="DB6">
            <v>93</v>
          </cell>
          <cell r="DE6">
            <v>2E-3</v>
          </cell>
          <cell r="DG6">
            <v>2411</v>
          </cell>
          <cell r="DH6">
            <v>41</v>
          </cell>
          <cell r="DK6">
            <v>3.6</v>
          </cell>
          <cell r="DM6">
            <v>17</v>
          </cell>
          <cell r="DN6">
            <v>93</v>
          </cell>
          <cell r="DQ6">
            <v>2E-3</v>
          </cell>
          <cell r="DS6">
            <v>2809</v>
          </cell>
          <cell r="DT6">
            <v>52</v>
          </cell>
          <cell r="DW6">
            <v>4</v>
          </cell>
          <cell r="DY6">
            <v>15</v>
          </cell>
          <cell r="DZ6">
            <v>108</v>
          </cell>
          <cell r="EC6">
            <v>3.0000000000000001E-3</v>
          </cell>
          <cell r="EE6">
            <v>2279</v>
          </cell>
          <cell r="EF6">
            <v>53</v>
          </cell>
          <cell r="EI6">
            <v>3</v>
          </cell>
          <cell r="EK6">
            <v>18</v>
          </cell>
          <cell r="EL6">
            <v>91</v>
          </cell>
          <cell r="EO6">
            <v>3.0000000000000001E-3</v>
          </cell>
          <cell r="EQ6">
            <v>1978</v>
          </cell>
          <cell r="ER6">
            <v>104</v>
          </cell>
          <cell r="EU6">
            <v>3</v>
          </cell>
          <cell r="EW6">
            <v>18</v>
          </cell>
          <cell r="EX6">
            <v>79</v>
          </cell>
          <cell r="FA6">
            <v>3.0000000000000001E-3</v>
          </cell>
          <cell r="FC6">
            <v>29725</v>
          </cell>
          <cell r="FD6">
            <v>1368</v>
          </cell>
          <cell r="FE6">
            <v>3</v>
          </cell>
          <cell r="FG6">
            <v>3</v>
          </cell>
          <cell r="FI6">
            <v>18</v>
          </cell>
          <cell r="FJ6">
            <v>98</v>
          </cell>
          <cell r="FM6">
            <v>3.0000000000000001E-3</v>
          </cell>
        </row>
        <row r="7">
          <cell r="A7">
            <v>3</v>
          </cell>
          <cell r="B7" t="str">
            <v>Cirugía Buco Maxilo facial</v>
          </cell>
          <cell r="C7">
            <v>123</v>
          </cell>
          <cell r="D7">
            <v>3598</v>
          </cell>
          <cell r="E7">
            <v>5073</v>
          </cell>
          <cell r="F7">
            <v>1865</v>
          </cell>
          <cell r="G7">
            <v>1019</v>
          </cell>
          <cell r="M7">
            <v>6577</v>
          </cell>
          <cell r="N7">
            <v>5101</v>
          </cell>
          <cell r="O7">
            <v>1482</v>
          </cell>
          <cell r="P7">
            <v>157</v>
          </cell>
          <cell r="Q7">
            <v>27</v>
          </cell>
          <cell r="S7">
            <v>3</v>
          </cell>
          <cell r="U7">
            <v>18</v>
          </cell>
          <cell r="V7">
            <v>57</v>
          </cell>
          <cell r="Y7">
            <v>0.18099999999999999</v>
          </cell>
          <cell r="AA7">
            <v>1385</v>
          </cell>
          <cell r="AB7">
            <v>57</v>
          </cell>
          <cell r="AE7">
            <v>4</v>
          </cell>
          <cell r="AG7">
            <v>15</v>
          </cell>
          <cell r="AH7">
            <v>58</v>
          </cell>
          <cell r="AK7">
            <v>0.183</v>
          </cell>
          <cell r="AM7">
            <v>1086</v>
          </cell>
          <cell r="AN7">
            <v>47</v>
          </cell>
          <cell r="AQ7">
            <v>3</v>
          </cell>
          <cell r="AS7">
            <v>20</v>
          </cell>
          <cell r="AT7">
            <v>42</v>
          </cell>
          <cell r="AW7">
            <v>0.23799999999999999</v>
          </cell>
          <cell r="AY7">
            <v>898</v>
          </cell>
          <cell r="AZ7">
            <v>46</v>
          </cell>
          <cell r="BA7">
            <v>4</v>
          </cell>
          <cell r="BC7">
            <v>3</v>
          </cell>
          <cell r="BE7">
            <v>21</v>
          </cell>
          <cell r="BF7">
            <v>37</v>
          </cell>
          <cell r="BI7">
            <v>0.23400000000000001</v>
          </cell>
          <cell r="BK7">
            <v>863</v>
          </cell>
          <cell r="BL7">
            <v>49</v>
          </cell>
          <cell r="BM7">
            <v>1</v>
          </cell>
          <cell r="BO7">
            <v>2</v>
          </cell>
          <cell r="BQ7">
            <v>28</v>
          </cell>
          <cell r="BR7">
            <v>32</v>
          </cell>
          <cell r="BU7">
            <v>0.20699999999999999</v>
          </cell>
          <cell r="BW7">
            <v>883</v>
          </cell>
          <cell r="BX7">
            <v>49</v>
          </cell>
          <cell r="BY7">
            <v>1</v>
          </cell>
          <cell r="CA7">
            <v>2</v>
          </cell>
          <cell r="CC7">
            <v>26</v>
          </cell>
          <cell r="CD7">
            <v>35</v>
          </cell>
          <cell r="CG7">
            <v>0.182</v>
          </cell>
          <cell r="CI7">
            <v>1050</v>
          </cell>
          <cell r="CJ7">
            <v>67</v>
          </cell>
          <cell r="CM7">
            <v>3</v>
          </cell>
          <cell r="CO7">
            <v>18</v>
          </cell>
          <cell r="CP7">
            <v>42</v>
          </cell>
          <cell r="CS7">
            <v>0.216</v>
          </cell>
          <cell r="CU7">
            <v>941</v>
          </cell>
          <cell r="CV7">
            <v>66</v>
          </cell>
          <cell r="CY7">
            <v>2</v>
          </cell>
          <cell r="DA7">
            <v>25</v>
          </cell>
          <cell r="DB7">
            <v>36</v>
          </cell>
          <cell r="DE7">
            <v>0.21099999999999999</v>
          </cell>
          <cell r="DG7">
            <v>857</v>
          </cell>
          <cell r="DH7">
            <v>47</v>
          </cell>
          <cell r="DK7">
            <v>3</v>
          </cell>
          <cell r="DM7">
            <v>23</v>
          </cell>
          <cell r="DN7">
            <v>33</v>
          </cell>
          <cell r="DQ7">
            <v>0.24399999999999999</v>
          </cell>
          <cell r="DS7">
            <v>825</v>
          </cell>
          <cell r="DT7">
            <v>57</v>
          </cell>
          <cell r="DW7">
            <v>2</v>
          </cell>
          <cell r="DY7">
            <v>27</v>
          </cell>
          <cell r="DZ7">
            <v>32</v>
          </cell>
          <cell r="EC7">
            <v>0.26700000000000002</v>
          </cell>
          <cell r="EE7">
            <v>800</v>
          </cell>
          <cell r="EF7">
            <v>62</v>
          </cell>
          <cell r="EI7">
            <v>2</v>
          </cell>
          <cell r="EK7">
            <v>28</v>
          </cell>
          <cell r="EL7">
            <v>32</v>
          </cell>
          <cell r="EO7">
            <v>0.26400000000000001</v>
          </cell>
          <cell r="EQ7">
            <v>608</v>
          </cell>
          <cell r="ER7">
            <v>77</v>
          </cell>
          <cell r="ES7">
            <v>3</v>
          </cell>
          <cell r="EU7">
            <v>3</v>
          </cell>
          <cell r="EW7">
            <v>20</v>
          </cell>
          <cell r="EX7">
            <v>24</v>
          </cell>
          <cell r="FA7">
            <v>0.32200000000000001</v>
          </cell>
          <cell r="FC7">
            <v>11678</v>
          </cell>
          <cell r="FD7">
            <v>781</v>
          </cell>
          <cell r="FE7">
            <v>36</v>
          </cell>
          <cell r="FG7">
            <v>3</v>
          </cell>
          <cell r="FI7">
            <v>22</v>
          </cell>
          <cell r="FJ7">
            <v>38</v>
          </cell>
          <cell r="FM7">
            <v>0.22800000000000001</v>
          </cell>
        </row>
        <row r="8">
          <cell r="A8">
            <v>4</v>
          </cell>
          <cell r="B8" t="str">
            <v>Estética,Terapia Pulpar y R.O.</v>
          </cell>
          <cell r="C8">
            <v>69</v>
          </cell>
          <cell r="D8">
            <v>7025</v>
          </cell>
          <cell r="E8">
            <v>10753</v>
          </cell>
          <cell r="F8">
            <v>3315</v>
          </cell>
          <cell r="G8">
            <v>1209</v>
          </cell>
          <cell r="M8">
            <v>11728</v>
          </cell>
          <cell r="N8">
            <v>10651</v>
          </cell>
          <cell r="O8">
            <v>3054</v>
          </cell>
          <cell r="P8">
            <v>683</v>
          </cell>
          <cell r="S8">
            <v>5</v>
          </cell>
          <cell r="U8">
            <v>13</v>
          </cell>
          <cell r="V8">
            <v>117</v>
          </cell>
          <cell r="Y8">
            <v>1.7999999999999999E-2</v>
          </cell>
          <cell r="AA8">
            <v>2846</v>
          </cell>
          <cell r="AB8">
            <v>341</v>
          </cell>
          <cell r="AC8">
            <v>1</v>
          </cell>
          <cell r="AE8">
            <v>6</v>
          </cell>
          <cell r="AG8">
            <v>10</v>
          </cell>
          <cell r="AH8">
            <v>119</v>
          </cell>
          <cell r="AK8">
            <v>0.02</v>
          </cell>
          <cell r="AM8">
            <v>2293</v>
          </cell>
          <cell r="AN8">
            <v>344</v>
          </cell>
          <cell r="AO8">
            <v>1</v>
          </cell>
          <cell r="AQ8">
            <v>4</v>
          </cell>
          <cell r="AS8">
            <v>16</v>
          </cell>
          <cell r="AT8">
            <v>88</v>
          </cell>
          <cell r="AW8">
            <v>2.1000000000000001E-2</v>
          </cell>
          <cell r="AY8">
            <v>1623</v>
          </cell>
          <cell r="AZ8">
            <v>252</v>
          </cell>
          <cell r="BC8">
            <v>3</v>
          </cell>
          <cell r="BE8">
            <v>20</v>
          </cell>
          <cell r="BF8">
            <v>68</v>
          </cell>
          <cell r="BI8">
            <v>2.5999999999999999E-2</v>
          </cell>
          <cell r="BK8">
            <v>1324</v>
          </cell>
          <cell r="BL8">
            <v>174</v>
          </cell>
          <cell r="BO8">
            <v>3</v>
          </cell>
          <cell r="BQ8">
            <v>21</v>
          </cell>
          <cell r="BR8">
            <v>53</v>
          </cell>
          <cell r="BU8">
            <v>1.9E-2</v>
          </cell>
          <cell r="BW8">
            <v>1292</v>
          </cell>
          <cell r="BX8">
            <v>153</v>
          </cell>
          <cell r="CA8">
            <v>3</v>
          </cell>
          <cell r="CC8">
            <v>22</v>
          </cell>
          <cell r="CD8">
            <v>52</v>
          </cell>
          <cell r="CG8">
            <v>1.4999999999999999E-2</v>
          </cell>
          <cell r="CI8">
            <v>1404</v>
          </cell>
          <cell r="CJ8">
            <v>177</v>
          </cell>
          <cell r="CM8">
            <v>2</v>
          </cell>
          <cell r="CO8">
            <v>31</v>
          </cell>
          <cell r="CP8">
            <v>56</v>
          </cell>
          <cell r="CS8">
            <v>1.7000000000000001E-2</v>
          </cell>
          <cell r="CU8">
            <v>1984</v>
          </cell>
          <cell r="CV8">
            <v>322</v>
          </cell>
          <cell r="CY8">
            <v>3</v>
          </cell>
          <cell r="DA8">
            <v>21</v>
          </cell>
          <cell r="DB8">
            <v>79</v>
          </cell>
          <cell r="DE8">
            <v>2.3E-2</v>
          </cell>
          <cell r="DG8">
            <v>1806</v>
          </cell>
          <cell r="DH8">
            <v>216</v>
          </cell>
          <cell r="DK8">
            <v>2</v>
          </cell>
          <cell r="DM8">
            <v>24</v>
          </cell>
          <cell r="DN8">
            <v>67</v>
          </cell>
          <cell r="DQ8">
            <v>2.4E-2</v>
          </cell>
          <cell r="DS8">
            <v>1691</v>
          </cell>
          <cell r="DT8">
            <v>250</v>
          </cell>
          <cell r="DW8">
            <v>2</v>
          </cell>
          <cell r="DY8">
            <v>27</v>
          </cell>
          <cell r="DZ8">
            <v>63</v>
          </cell>
          <cell r="EC8">
            <v>3.1E-2</v>
          </cell>
          <cell r="EE8">
            <v>1854</v>
          </cell>
          <cell r="EF8">
            <v>236</v>
          </cell>
          <cell r="EI8">
            <v>2</v>
          </cell>
          <cell r="EK8">
            <v>25</v>
          </cell>
          <cell r="EL8">
            <v>69</v>
          </cell>
          <cell r="EO8">
            <v>2.5999999999999999E-2</v>
          </cell>
          <cell r="EQ8">
            <v>1200</v>
          </cell>
          <cell r="ER8">
            <v>153</v>
          </cell>
          <cell r="EU8">
            <v>3</v>
          </cell>
          <cell r="EW8">
            <v>22</v>
          </cell>
          <cell r="EX8">
            <v>50</v>
          </cell>
          <cell r="FA8">
            <v>3.5999999999999997E-2</v>
          </cell>
          <cell r="FC8">
            <v>22371</v>
          </cell>
          <cell r="FD8">
            <v>3301</v>
          </cell>
          <cell r="FE8">
            <v>2</v>
          </cell>
          <cell r="FG8">
            <v>3</v>
          </cell>
          <cell r="FI8">
            <v>20</v>
          </cell>
          <cell r="FJ8">
            <v>73</v>
          </cell>
          <cell r="FM8">
            <v>2.3E-2</v>
          </cell>
        </row>
        <row r="9">
          <cell r="A9">
            <v>5</v>
          </cell>
          <cell r="B9" t="str">
            <v>Odontopediatria Tarde</v>
          </cell>
          <cell r="C9">
            <v>33</v>
          </cell>
          <cell r="D9">
            <v>979</v>
          </cell>
          <cell r="E9">
            <v>980</v>
          </cell>
          <cell r="F9">
            <v>783</v>
          </cell>
          <cell r="G9">
            <v>590</v>
          </cell>
          <cell r="M9">
            <v>1699</v>
          </cell>
          <cell r="N9">
            <v>1666</v>
          </cell>
          <cell r="O9">
            <v>168</v>
          </cell>
          <cell r="P9">
            <v>0</v>
          </cell>
          <cell r="R9">
            <v>168</v>
          </cell>
          <cell r="S9">
            <v>4</v>
          </cell>
          <cell r="U9">
            <v>17</v>
          </cell>
          <cell r="V9">
            <v>14</v>
          </cell>
          <cell r="AA9">
            <v>130</v>
          </cell>
          <cell r="AB9">
            <v>130</v>
          </cell>
          <cell r="AD9">
            <v>130</v>
          </cell>
          <cell r="AE9">
            <v>3</v>
          </cell>
          <cell r="AG9">
            <v>22</v>
          </cell>
          <cell r="AH9">
            <v>11</v>
          </cell>
          <cell r="AM9">
            <v>91</v>
          </cell>
          <cell r="AN9">
            <v>0</v>
          </cell>
          <cell r="AP9">
            <v>91</v>
          </cell>
          <cell r="AQ9">
            <v>3</v>
          </cell>
          <cell r="AS9">
            <v>24</v>
          </cell>
          <cell r="AT9">
            <v>10</v>
          </cell>
          <cell r="AY9">
            <v>230</v>
          </cell>
          <cell r="AZ9">
            <v>2</v>
          </cell>
          <cell r="BA9">
            <v>2</v>
          </cell>
          <cell r="BB9">
            <v>230</v>
          </cell>
          <cell r="BC9">
            <v>4</v>
          </cell>
          <cell r="BE9">
            <v>14</v>
          </cell>
          <cell r="BF9">
            <v>18</v>
          </cell>
          <cell r="BK9">
            <v>231</v>
          </cell>
          <cell r="BN9">
            <v>231</v>
          </cell>
          <cell r="BO9">
            <v>4</v>
          </cell>
          <cell r="BQ9">
            <v>15</v>
          </cell>
          <cell r="BR9">
            <v>17</v>
          </cell>
          <cell r="BW9">
            <v>132</v>
          </cell>
          <cell r="BZ9">
            <v>132</v>
          </cell>
          <cell r="CA9">
            <v>3</v>
          </cell>
          <cell r="CC9">
            <v>20</v>
          </cell>
          <cell r="CD9">
            <v>12</v>
          </cell>
          <cell r="CI9">
            <v>517</v>
          </cell>
          <cell r="CJ9">
            <v>1</v>
          </cell>
          <cell r="CL9">
            <v>517</v>
          </cell>
          <cell r="CM9">
            <v>3</v>
          </cell>
          <cell r="CO9">
            <v>20</v>
          </cell>
          <cell r="CP9">
            <v>25</v>
          </cell>
          <cell r="CS9">
            <v>0</v>
          </cell>
          <cell r="CU9">
            <v>431</v>
          </cell>
          <cell r="CV9">
            <v>0</v>
          </cell>
          <cell r="CX9">
            <v>431</v>
          </cell>
          <cell r="CY9">
            <v>3</v>
          </cell>
          <cell r="DA9">
            <v>20</v>
          </cell>
          <cell r="DB9">
            <v>23</v>
          </cell>
          <cell r="DE9">
            <v>0</v>
          </cell>
          <cell r="DG9">
            <v>499</v>
          </cell>
          <cell r="DH9">
            <v>2</v>
          </cell>
          <cell r="DI9">
            <v>2</v>
          </cell>
          <cell r="DJ9">
            <v>499</v>
          </cell>
          <cell r="DK9">
            <v>2</v>
          </cell>
          <cell r="DM9">
            <v>25</v>
          </cell>
          <cell r="DN9">
            <v>21</v>
          </cell>
          <cell r="DQ9">
            <v>0</v>
          </cell>
          <cell r="DS9">
            <v>305</v>
          </cell>
          <cell r="DT9">
            <v>4</v>
          </cell>
          <cell r="DV9">
            <v>305</v>
          </cell>
          <cell r="DW9">
            <v>1</v>
          </cell>
          <cell r="DY9">
            <v>50</v>
          </cell>
          <cell r="DZ9">
            <v>13</v>
          </cell>
          <cell r="EC9">
            <v>0</v>
          </cell>
          <cell r="EE9">
            <v>324</v>
          </cell>
          <cell r="EF9">
            <v>3</v>
          </cell>
          <cell r="EG9">
            <v>3</v>
          </cell>
          <cell r="EH9">
            <v>324</v>
          </cell>
          <cell r="EI9">
            <v>1</v>
          </cell>
          <cell r="EK9">
            <v>47</v>
          </cell>
          <cell r="EL9">
            <v>14</v>
          </cell>
          <cell r="EO9">
            <v>0</v>
          </cell>
          <cell r="EQ9">
            <v>307</v>
          </cell>
          <cell r="ER9">
            <v>0</v>
          </cell>
          <cell r="ET9">
            <v>307</v>
          </cell>
          <cell r="EU9">
            <v>2</v>
          </cell>
          <cell r="EW9">
            <v>29</v>
          </cell>
          <cell r="EX9">
            <v>11</v>
          </cell>
          <cell r="FA9">
            <v>0</v>
          </cell>
          <cell r="FC9">
            <v>3365</v>
          </cell>
          <cell r="FD9">
            <v>142</v>
          </cell>
          <cell r="FE9">
            <v>7</v>
          </cell>
          <cell r="FF9">
            <v>3365</v>
          </cell>
          <cell r="FG9">
            <v>2</v>
          </cell>
          <cell r="FI9">
            <v>26</v>
          </cell>
          <cell r="FJ9">
            <v>16</v>
          </cell>
          <cell r="FM9">
            <v>0</v>
          </cell>
        </row>
        <row r="10">
          <cell r="A10">
            <v>6</v>
          </cell>
          <cell r="B10" t="str">
            <v>TOTAL</v>
          </cell>
          <cell r="C10">
            <v>1687</v>
          </cell>
          <cell r="D10">
            <v>39564</v>
          </cell>
          <cell r="E10">
            <v>35899</v>
          </cell>
          <cell r="F10">
            <v>25561</v>
          </cell>
          <cell r="G10">
            <v>14049</v>
          </cell>
          <cell r="M10">
            <v>61586</v>
          </cell>
          <cell r="N10">
            <v>55174</v>
          </cell>
          <cell r="O10">
            <v>12719</v>
          </cell>
          <cell r="P10">
            <v>3442</v>
          </cell>
          <cell r="Q10">
            <v>575</v>
          </cell>
          <cell r="R10">
            <v>168</v>
          </cell>
          <cell r="S10">
            <v>5</v>
          </cell>
          <cell r="T10">
            <v>3.6952353282975015</v>
          </cell>
          <cell r="U10">
            <v>11</v>
          </cell>
          <cell r="V10">
            <v>548</v>
          </cell>
          <cell r="W10">
            <v>150</v>
          </cell>
          <cell r="X10">
            <v>25</v>
          </cell>
          <cell r="Y10">
            <v>4.1000000000000002E-2</v>
          </cell>
          <cell r="AA10">
            <v>12244</v>
          </cell>
          <cell r="AB10">
            <v>2537</v>
          </cell>
          <cell r="AC10">
            <v>490</v>
          </cell>
          <cell r="AD10">
            <v>130</v>
          </cell>
          <cell r="AE10">
            <v>6</v>
          </cell>
          <cell r="AF10">
            <v>4.8261726448561291</v>
          </cell>
          <cell r="AG10">
            <v>10</v>
          </cell>
          <cell r="AH10">
            <v>567</v>
          </cell>
          <cell r="AI10">
            <v>109</v>
          </cell>
          <cell r="AJ10">
            <v>23</v>
          </cell>
          <cell r="AK10">
            <v>4.1000000000000002E-2</v>
          </cell>
          <cell r="AM10">
            <v>10587</v>
          </cell>
          <cell r="AN10">
            <v>1789</v>
          </cell>
          <cell r="AO10">
            <v>413</v>
          </cell>
          <cell r="AP10">
            <v>91</v>
          </cell>
          <cell r="AQ10">
            <v>5</v>
          </cell>
          <cell r="AR10">
            <v>5.9178311906092791</v>
          </cell>
          <cell r="AS10">
            <v>12</v>
          </cell>
          <cell r="AT10">
            <v>468</v>
          </cell>
          <cell r="AU10">
            <v>78</v>
          </cell>
          <cell r="AV10">
            <v>18</v>
          </cell>
          <cell r="AW10">
            <v>4.4999999999999998E-2</v>
          </cell>
          <cell r="AY10">
            <v>9077</v>
          </cell>
          <cell r="AZ10">
            <v>1388</v>
          </cell>
          <cell r="BA10">
            <v>299</v>
          </cell>
          <cell r="BB10">
            <v>230</v>
          </cell>
          <cell r="BC10">
            <v>4</v>
          </cell>
          <cell r="BD10">
            <v>6.5396253602305476</v>
          </cell>
          <cell r="BE10">
            <v>14</v>
          </cell>
          <cell r="BF10">
            <v>416</v>
          </cell>
          <cell r="BG10">
            <v>63</v>
          </cell>
          <cell r="BH10">
            <v>14</v>
          </cell>
          <cell r="BI10">
            <v>4.7E-2</v>
          </cell>
          <cell r="BK10">
            <v>8148</v>
          </cell>
          <cell r="BL10">
            <v>1112</v>
          </cell>
          <cell r="BM10">
            <v>244</v>
          </cell>
          <cell r="BN10">
            <v>231</v>
          </cell>
          <cell r="BO10">
            <v>4</v>
          </cell>
          <cell r="BP10">
            <v>7.3273381294964031</v>
          </cell>
          <cell r="BQ10">
            <v>17</v>
          </cell>
          <cell r="BR10">
            <v>345</v>
          </cell>
          <cell r="BS10">
            <v>46</v>
          </cell>
          <cell r="BT10">
            <v>10</v>
          </cell>
          <cell r="BU10">
            <v>4.2999999999999997E-2</v>
          </cell>
          <cell r="BW10">
            <v>7941</v>
          </cell>
          <cell r="BX10">
            <v>1015</v>
          </cell>
          <cell r="BY10">
            <v>250</v>
          </cell>
          <cell r="BZ10">
            <v>132</v>
          </cell>
          <cell r="CA10">
            <v>4</v>
          </cell>
          <cell r="CB10">
            <v>7.823645320197044</v>
          </cell>
          <cell r="CC10">
            <v>15</v>
          </cell>
          <cell r="CD10">
            <v>361</v>
          </cell>
          <cell r="CE10">
            <v>46</v>
          </cell>
          <cell r="CF10">
            <v>11</v>
          </cell>
          <cell r="CG10">
            <v>3.9E-2</v>
          </cell>
          <cell r="CI10">
            <v>8971</v>
          </cell>
          <cell r="CJ10">
            <v>1341</v>
          </cell>
          <cell r="CK10">
            <v>355</v>
          </cell>
          <cell r="CL10">
            <v>517</v>
          </cell>
          <cell r="CM10">
            <v>4</v>
          </cell>
          <cell r="CN10">
            <v>6.6897837434750187</v>
          </cell>
          <cell r="CO10">
            <v>16</v>
          </cell>
          <cell r="CP10">
            <v>371</v>
          </cell>
          <cell r="CQ10">
            <v>56</v>
          </cell>
          <cell r="CR10">
            <v>15</v>
          </cell>
          <cell r="CS10">
            <v>5.1999999999999998E-2</v>
          </cell>
          <cell r="CU10">
            <v>9678</v>
          </cell>
          <cell r="CV10">
            <v>1693</v>
          </cell>
          <cell r="CW10">
            <v>435</v>
          </cell>
          <cell r="CX10">
            <v>431</v>
          </cell>
          <cell r="CY10">
            <v>4</v>
          </cell>
          <cell r="CZ10">
            <v>5.7164796219728293</v>
          </cell>
          <cell r="DA10">
            <v>14</v>
          </cell>
          <cell r="DB10">
            <v>403</v>
          </cell>
          <cell r="DC10">
            <v>71</v>
          </cell>
          <cell r="DD10">
            <v>18</v>
          </cell>
          <cell r="DE10">
            <v>5.7000000000000002E-2</v>
          </cell>
          <cell r="DG10">
            <v>9486</v>
          </cell>
          <cell r="DH10">
            <v>1311</v>
          </cell>
          <cell r="DI10">
            <v>385</v>
          </cell>
          <cell r="DJ10">
            <v>499</v>
          </cell>
          <cell r="DK10">
            <v>4</v>
          </cell>
          <cell r="DL10">
            <v>7.2356979405034325</v>
          </cell>
          <cell r="DM10">
            <v>15</v>
          </cell>
          <cell r="DN10">
            <v>368</v>
          </cell>
          <cell r="DO10">
            <v>50</v>
          </cell>
          <cell r="DP10">
            <v>15</v>
          </cell>
          <cell r="DQ10">
            <v>6.6000000000000003E-2</v>
          </cell>
          <cell r="DS10">
            <v>10538</v>
          </cell>
          <cell r="DT10">
            <v>1890</v>
          </cell>
          <cell r="DU10">
            <v>476</v>
          </cell>
          <cell r="DV10">
            <v>305</v>
          </cell>
          <cell r="DW10">
            <v>4</v>
          </cell>
          <cell r="DX10">
            <v>5.575661375661376</v>
          </cell>
          <cell r="DY10">
            <v>15</v>
          </cell>
          <cell r="DZ10">
            <v>408</v>
          </cell>
          <cell r="EA10">
            <v>72.692307692307693</v>
          </cell>
          <cell r="EB10">
            <v>18</v>
          </cell>
          <cell r="EC10">
            <v>6.4000000000000001E-2</v>
          </cell>
          <cell r="EE10">
            <v>9518</v>
          </cell>
          <cell r="EF10">
            <v>1595</v>
          </cell>
          <cell r="EG10">
            <v>427</v>
          </cell>
          <cell r="EH10">
            <v>324</v>
          </cell>
          <cell r="EI10">
            <v>4</v>
          </cell>
          <cell r="EJ10">
            <v>5.9673981191222571</v>
          </cell>
          <cell r="EK10">
            <v>16</v>
          </cell>
          <cell r="EL10">
            <v>375</v>
          </cell>
          <cell r="EM10">
            <v>63.8</v>
          </cell>
          <cell r="EN10">
            <v>17</v>
          </cell>
          <cell r="EO10">
            <v>6.5000000000000002E-2</v>
          </cell>
          <cell r="EQ10">
            <v>7853</v>
          </cell>
          <cell r="ER10">
            <v>1424</v>
          </cell>
          <cell r="ES10">
            <v>365</v>
          </cell>
          <cell r="ET10">
            <v>307</v>
          </cell>
          <cell r="EU10">
            <v>4</v>
          </cell>
          <cell r="EV10">
            <v>5.514747191011236</v>
          </cell>
          <cell r="EW10">
            <v>14</v>
          </cell>
          <cell r="EX10">
            <v>312</v>
          </cell>
          <cell r="EY10">
            <v>56.96</v>
          </cell>
          <cell r="EZ10">
            <v>14</v>
          </cell>
          <cell r="FA10">
            <v>7.0000000000000007E-2</v>
          </cell>
          <cell r="FC10">
            <v>116760</v>
          </cell>
          <cell r="FD10">
            <v>20537</v>
          </cell>
          <cell r="FE10">
            <v>4714</v>
          </cell>
          <cell r="FF10">
            <v>3365</v>
          </cell>
          <cell r="FG10">
            <v>4</v>
          </cell>
          <cell r="FH10">
            <v>5.6853483955787114</v>
          </cell>
          <cell r="FI10">
            <v>14</v>
          </cell>
          <cell r="FJ10">
            <v>409</v>
          </cell>
          <cell r="FK10">
            <v>72.059649122807016</v>
          </cell>
          <cell r="FL10">
            <v>17</v>
          </cell>
          <cell r="FM10">
            <v>5.2999999999999999E-2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5">
          <cell r="A5">
            <v>1</v>
          </cell>
          <cell r="B5" t="str">
            <v>GENETICA</v>
          </cell>
          <cell r="T5">
            <v>0</v>
          </cell>
          <cell r="Z5" t="e">
            <v>#DIV/0!</v>
          </cell>
          <cell r="AA5" t="e">
            <v>#DIV/0!</v>
          </cell>
          <cell r="AB5" t="e">
            <v>#DIV/0!</v>
          </cell>
          <cell r="AC5" t="e">
            <v>#DIV/0!</v>
          </cell>
          <cell r="AD5" t="e">
            <v>#DIV/0!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-</v>
          </cell>
          <cell r="AI5" t="str">
            <v>-</v>
          </cell>
          <cell r="AJ5" t="str">
            <v>-</v>
          </cell>
          <cell r="AK5" t="str">
            <v>-</v>
          </cell>
          <cell r="AL5" t="str">
            <v>-</v>
          </cell>
          <cell r="AM5" t="str">
            <v>-</v>
          </cell>
          <cell r="AN5" t="str">
            <v>-</v>
          </cell>
          <cell r="AO5" t="str">
            <v>-</v>
          </cell>
          <cell r="AP5" t="str">
            <v>-</v>
          </cell>
          <cell r="AQ5" t="str">
            <v>-</v>
          </cell>
          <cell r="AR5" t="str">
            <v>-</v>
          </cell>
          <cell r="AS5" t="str">
            <v>-</v>
          </cell>
          <cell r="AT5" t="str">
            <v>-</v>
          </cell>
          <cell r="AU5" t="str">
            <v>-</v>
          </cell>
          <cell r="AV5" t="str">
            <v>-</v>
          </cell>
          <cell r="AW5" t="str">
            <v>-</v>
          </cell>
          <cell r="AX5" t="str">
            <v>-</v>
          </cell>
          <cell r="BI5">
            <v>0</v>
          </cell>
          <cell r="BO5" t="e">
            <v>#DIV/0!</v>
          </cell>
          <cell r="BP5" t="e">
            <v>#DIV/0!</v>
          </cell>
          <cell r="BQ5" t="e">
            <v>#DIV/0!</v>
          </cell>
          <cell r="BR5" t="e">
            <v>#DIV/0!</v>
          </cell>
          <cell r="BS5" t="e">
            <v>#DIV/0!</v>
          </cell>
          <cell r="BT5" t="str">
            <v>-</v>
          </cell>
          <cell r="BU5" t="str">
            <v>-</v>
          </cell>
          <cell r="BV5" t="str">
            <v>-</v>
          </cell>
          <cell r="BW5" t="str">
            <v>-</v>
          </cell>
          <cell r="BX5" t="str">
            <v>-</v>
          </cell>
          <cell r="BY5" t="str">
            <v>-</v>
          </cell>
          <cell r="BZ5" t="str">
            <v>-</v>
          </cell>
          <cell r="CA5" t="str">
            <v>-</v>
          </cell>
          <cell r="CB5" t="str">
            <v>-</v>
          </cell>
          <cell r="CC5" t="str">
            <v>-</v>
          </cell>
          <cell r="CD5" t="str">
            <v>-</v>
          </cell>
          <cell r="CE5" t="str">
            <v>-</v>
          </cell>
          <cell r="CF5" t="str">
            <v>-</v>
          </cell>
          <cell r="CG5" t="str">
            <v>-</v>
          </cell>
          <cell r="CH5" t="str">
            <v>-</v>
          </cell>
          <cell r="CI5" t="str">
            <v>-</v>
          </cell>
          <cell r="CJ5" t="str">
            <v>-</v>
          </cell>
          <cell r="CK5" t="str">
            <v>-</v>
          </cell>
          <cell r="CL5" t="str">
            <v>-</v>
          </cell>
          <cell r="CM5" t="str">
            <v>-</v>
          </cell>
          <cell r="CX5">
            <v>0</v>
          </cell>
          <cell r="DD5" t="e">
            <v>#DIV/0!</v>
          </cell>
          <cell r="DE5" t="e">
            <v>#DIV/0!</v>
          </cell>
          <cell r="DF5" t="e">
            <v>#DIV/0!</v>
          </cell>
          <cell r="DG5" t="e">
            <v>#DIV/0!</v>
          </cell>
          <cell r="DH5" t="e">
            <v>#DIV/0!</v>
          </cell>
          <cell r="DI5" t="str">
            <v>-</v>
          </cell>
          <cell r="DJ5" t="str">
            <v>-</v>
          </cell>
          <cell r="DK5" t="str">
            <v>-</v>
          </cell>
          <cell r="DL5" t="str">
            <v>-</v>
          </cell>
          <cell r="DM5" t="str">
            <v>-</v>
          </cell>
          <cell r="DN5" t="str">
            <v>-</v>
          </cell>
          <cell r="DO5" t="str">
            <v>-</v>
          </cell>
          <cell r="DP5" t="str">
            <v>-</v>
          </cell>
          <cell r="DQ5" t="str">
            <v>-</v>
          </cell>
          <cell r="DR5" t="str">
            <v>-</v>
          </cell>
          <cell r="DS5" t="str">
            <v>-</v>
          </cell>
          <cell r="DT5" t="str">
            <v>-</v>
          </cell>
          <cell r="DU5" t="str">
            <v>-</v>
          </cell>
          <cell r="DV5" t="str">
            <v>-</v>
          </cell>
          <cell r="DW5" t="str">
            <v>-</v>
          </cell>
          <cell r="DX5" t="str">
            <v>-</v>
          </cell>
          <cell r="DY5" t="str">
            <v>-</v>
          </cell>
          <cell r="DZ5" t="str">
            <v>-</v>
          </cell>
          <cell r="EA5" t="str">
            <v>-</v>
          </cell>
          <cell r="EB5" t="str">
            <v>-</v>
          </cell>
          <cell r="EM5">
            <v>0</v>
          </cell>
          <cell r="ES5" t="e">
            <v>#DIV/0!</v>
          </cell>
          <cell r="ET5" t="e">
            <v>#DIV/0!</v>
          </cell>
          <cell r="EU5" t="e">
            <v>#DIV/0!</v>
          </cell>
          <cell r="EV5" t="e">
            <v>#DIV/0!</v>
          </cell>
          <cell r="EW5" t="e">
            <v>#DIV/0!</v>
          </cell>
          <cell r="EX5" t="str">
            <v>-</v>
          </cell>
          <cell r="EY5" t="str">
            <v>-</v>
          </cell>
          <cell r="EZ5" t="str">
            <v>-</v>
          </cell>
          <cell r="FA5" t="str">
            <v>-</v>
          </cell>
          <cell r="FB5" t="str">
            <v>-</v>
          </cell>
          <cell r="FC5" t="str">
            <v>-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GB5">
            <v>0</v>
          </cell>
          <cell r="GH5" t="e">
            <v>#DIV/0!</v>
          </cell>
          <cell r="GI5" t="e">
            <v>#DIV/0!</v>
          </cell>
          <cell r="GJ5" t="e">
            <v>#DIV/0!</v>
          </cell>
          <cell r="GK5" t="e">
            <v>#DIV/0!</v>
          </cell>
          <cell r="GL5" t="e">
            <v>#DIV/0!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Q5">
            <v>0</v>
          </cell>
          <cell r="HW5" t="e">
            <v>#DIV/0!</v>
          </cell>
          <cell r="HX5" t="e">
            <v>#DIV/0!</v>
          </cell>
          <cell r="HY5" t="e">
            <v>#DIV/0!</v>
          </cell>
          <cell r="HZ5" t="e">
            <v>#DIV/0!</v>
          </cell>
          <cell r="IA5" t="e">
            <v>#DIV/0!</v>
          </cell>
          <cell r="IB5" t="str">
            <v>-</v>
          </cell>
          <cell r="IC5" t="str">
            <v>-</v>
          </cell>
          <cell r="ID5" t="str">
            <v>-</v>
          </cell>
          <cell r="IE5" t="str">
            <v>-</v>
          </cell>
          <cell r="IF5" t="str">
            <v>-</v>
          </cell>
          <cell r="IG5" t="str">
            <v>-</v>
          </cell>
          <cell r="IH5" t="str">
            <v>-</v>
          </cell>
          <cell r="II5" t="str">
            <v>-</v>
          </cell>
          <cell r="IJ5" t="str">
            <v>-</v>
          </cell>
          <cell r="IK5" t="str">
            <v>-</v>
          </cell>
          <cell r="IL5" t="str">
            <v>-</v>
          </cell>
          <cell r="IM5" t="str">
            <v>-</v>
          </cell>
          <cell r="IN5" t="str">
            <v>-</v>
          </cell>
          <cell r="IO5" t="str">
            <v>-</v>
          </cell>
          <cell r="IP5" t="str">
            <v>-</v>
          </cell>
          <cell r="IQ5" t="str">
            <v>-</v>
          </cell>
          <cell r="IR5" t="str">
            <v>-</v>
          </cell>
          <cell r="IS5" t="str">
            <v>-</v>
          </cell>
          <cell r="IT5" t="str">
            <v>-</v>
          </cell>
          <cell r="IU5" t="str">
            <v>-</v>
          </cell>
          <cell r="JF5">
            <v>0</v>
          </cell>
          <cell r="JL5" t="e">
            <v>#DIV/0!</v>
          </cell>
          <cell r="JM5" t="e">
            <v>#DIV/0!</v>
          </cell>
          <cell r="JN5" t="e">
            <v>#DIV/0!</v>
          </cell>
          <cell r="JO5" t="e">
            <v>#DIV/0!</v>
          </cell>
          <cell r="JP5" t="e">
            <v>#DIV/0!</v>
          </cell>
          <cell r="JQ5" t="str">
            <v>-</v>
          </cell>
          <cell r="JR5" t="str">
            <v>-</v>
          </cell>
          <cell r="JS5" t="str">
            <v>-</v>
          </cell>
          <cell r="JT5" t="str">
            <v>-</v>
          </cell>
          <cell r="JU5" t="str">
            <v>-</v>
          </cell>
          <cell r="JV5" t="str">
            <v>-</v>
          </cell>
          <cell r="JW5" t="str">
            <v>-</v>
          </cell>
          <cell r="JX5" t="str">
            <v>-</v>
          </cell>
          <cell r="JY5" t="str">
            <v>-</v>
          </cell>
          <cell r="JZ5" t="str">
            <v>-</v>
          </cell>
          <cell r="KA5" t="str">
            <v>-</v>
          </cell>
          <cell r="KB5" t="str">
            <v>-</v>
          </cell>
          <cell r="KC5" t="str">
            <v>-</v>
          </cell>
          <cell r="KD5" t="str">
            <v>-</v>
          </cell>
          <cell r="KE5" t="str">
            <v>-</v>
          </cell>
          <cell r="KF5" t="str">
            <v>-</v>
          </cell>
          <cell r="KG5" t="str">
            <v>-</v>
          </cell>
          <cell r="KH5" t="str">
            <v>-</v>
          </cell>
          <cell r="KI5" t="str">
            <v>-</v>
          </cell>
          <cell r="KJ5" t="str">
            <v>-</v>
          </cell>
          <cell r="KU5">
            <v>0</v>
          </cell>
          <cell r="LA5" t="e">
            <v>#DIV/0!</v>
          </cell>
          <cell r="LB5" t="e">
            <v>#DIV/0!</v>
          </cell>
          <cell r="LC5" t="e">
            <v>#DIV/0!</v>
          </cell>
          <cell r="LD5" t="e">
            <v>#DIV/0!</v>
          </cell>
          <cell r="LE5" t="e">
            <v>#DIV/0!</v>
          </cell>
          <cell r="LF5" t="str">
            <v>-</v>
          </cell>
          <cell r="LG5" t="str">
            <v>-</v>
          </cell>
          <cell r="LH5" t="str">
            <v>-</v>
          </cell>
          <cell r="LI5" t="str">
            <v>-</v>
          </cell>
          <cell r="LJ5" t="str">
            <v>-</v>
          </cell>
          <cell r="LK5" t="str">
            <v>-</v>
          </cell>
          <cell r="LL5" t="str">
            <v>-</v>
          </cell>
          <cell r="LM5" t="str">
            <v>-</v>
          </cell>
          <cell r="LN5" t="str">
            <v>-</v>
          </cell>
          <cell r="LO5" t="str">
            <v>-</v>
          </cell>
          <cell r="LP5" t="str">
            <v>-</v>
          </cell>
          <cell r="LQ5" t="str">
            <v>-</v>
          </cell>
          <cell r="LR5" t="str">
            <v>-</v>
          </cell>
          <cell r="LS5" t="str">
            <v>-</v>
          </cell>
          <cell r="LT5" t="str">
            <v>-</v>
          </cell>
          <cell r="LU5" t="str">
            <v>-</v>
          </cell>
          <cell r="LV5" t="str">
            <v>-</v>
          </cell>
          <cell r="LW5" t="str">
            <v>-</v>
          </cell>
          <cell r="LX5" t="str">
            <v>-</v>
          </cell>
          <cell r="LY5" t="str">
            <v>-</v>
          </cell>
          <cell r="MJ5">
            <v>0</v>
          </cell>
          <cell r="MP5" t="e">
            <v>#DIV/0!</v>
          </cell>
          <cell r="MQ5" t="e">
            <v>#DIV/0!</v>
          </cell>
          <cell r="MR5" t="e">
            <v>#DIV/0!</v>
          </cell>
          <cell r="MS5" t="e">
            <v>#DIV/0!</v>
          </cell>
          <cell r="MT5" t="e">
            <v>#DIV/0!</v>
          </cell>
          <cell r="MU5" t="str">
            <v>-</v>
          </cell>
          <cell r="MV5" t="str">
            <v>-</v>
          </cell>
          <cell r="MW5" t="str">
            <v>-</v>
          </cell>
          <cell r="MX5" t="str">
            <v>-</v>
          </cell>
          <cell r="MY5" t="str">
            <v>-</v>
          </cell>
          <cell r="MZ5" t="str">
            <v>-</v>
          </cell>
          <cell r="NA5" t="str">
            <v>-</v>
          </cell>
          <cell r="NB5" t="str">
            <v>-</v>
          </cell>
          <cell r="NC5" t="str">
            <v>-</v>
          </cell>
          <cell r="ND5" t="str">
            <v>-</v>
          </cell>
          <cell r="NE5" t="str">
            <v>-</v>
          </cell>
          <cell r="NF5" t="str">
            <v>-</v>
          </cell>
          <cell r="NG5" t="str">
            <v>-</v>
          </cell>
          <cell r="NH5" t="str">
            <v>-</v>
          </cell>
          <cell r="NI5" t="str">
            <v>-</v>
          </cell>
          <cell r="NJ5" t="str">
            <v>-</v>
          </cell>
          <cell r="NK5" t="str">
            <v>-</v>
          </cell>
          <cell r="NL5" t="str">
            <v>-</v>
          </cell>
          <cell r="NM5" t="str">
            <v>-</v>
          </cell>
          <cell r="NN5" t="str">
            <v>-</v>
          </cell>
          <cell r="NY5">
            <v>0</v>
          </cell>
          <cell r="OE5" t="e">
            <v>#DIV/0!</v>
          </cell>
          <cell r="OF5" t="e">
            <v>#DIV/0!</v>
          </cell>
          <cell r="OG5" t="e">
            <v>#DIV/0!</v>
          </cell>
          <cell r="OH5" t="e">
            <v>#DIV/0!</v>
          </cell>
          <cell r="OI5" t="e">
            <v>#DIV/0!</v>
          </cell>
          <cell r="OJ5" t="str">
            <v>-</v>
          </cell>
          <cell r="OK5" t="str">
            <v>-</v>
          </cell>
          <cell r="OL5" t="str">
            <v>-</v>
          </cell>
          <cell r="OM5" t="str">
            <v>-</v>
          </cell>
          <cell r="ON5" t="str">
            <v>-</v>
          </cell>
          <cell r="OO5" t="str">
            <v>-</v>
          </cell>
          <cell r="OP5" t="str">
            <v>-</v>
          </cell>
          <cell r="OQ5" t="str">
            <v>-</v>
          </cell>
          <cell r="OR5" t="str">
            <v>-</v>
          </cell>
          <cell r="OS5" t="str">
            <v>-</v>
          </cell>
          <cell r="OT5" t="str">
            <v>-</v>
          </cell>
          <cell r="OU5" t="str">
            <v>-</v>
          </cell>
          <cell r="OV5" t="str">
            <v>-</v>
          </cell>
          <cell r="OW5" t="str">
            <v>-</v>
          </cell>
          <cell r="OX5" t="str">
            <v>-</v>
          </cell>
          <cell r="OY5" t="str">
            <v>-</v>
          </cell>
          <cell r="OZ5" t="str">
            <v>-</v>
          </cell>
          <cell r="PA5" t="str">
            <v>-</v>
          </cell>
          <cell r="PB5" t="str">
            <v>-</v>
          </cell>
          <cell r="PC5" t="str">
            <v>-</v>
          </cell>
          <cell r="PN5">
            <v>0</v>
          </cell>
          <cell r="PT5" t="e">
            <v>#DIV/0!</v>
          </cell>
          <cell r="PU5" t="e">
            <v>#DIV/0!</v>
          </cell>
          <cell r="PV5" t="e">
            <v>#DIV/0!</v>
          </cell>
          <cell r="PW5" t="e">
            <v>#DIV/0!</v>
          </cell>
          <cell r="PX5" t="e">
            <v>#DIV/0!</v>
          </cell>
          <cell r="PY5" t="str">
            <v>-</v>
          </cell>
          <cell r="PZ5" t="str">
            <v>-</v>
          </cell>
          <cell r="QA5" t="str">
            <v>-</v>
          </cell>
          <cell r="QB5" t="str">
            <v>-</v>
          </cell>
          <cell r="QC5" t="str">
            <v>-</v>
          </cell>
          <cell r="QD5" t="str">
            <v>-</v>
          </cell>
          <cell r="QE5" t="str">
            <v>-</v>
          </cell>
          <cell r="QF5" t="str">
            <v>-</v>
          </cell>
          <cell r="QG5" t="str">
            <v>-</v>
          </cell>
          <cell r="QH5" t="str">
            <v>-</v>
          </cell>
          <cell r="QI5" t="str">
            <v>-</v>
          </cell>
          <cell r="QJ5" t="str">
            <v>-</v>
          </cell>
          <cell r="QK5" t="str">
            <v>-</v>
          </cell>
          <cell r="QL5" t="str">
            <v>-</v>
          </cell>
          <cell r="QM5" t="str">
            <v>-</v>
          </cell>
          <cell r="QN5" t="str">
            <v>-</v>
          </cell>
          <cell r="QO5" t="str">
            <v>-</v>
          </cell>
          <cell r="QP5" t="str">
            <v>-</v>
          </cell>
          <cell r="QQ5" t="str">
            <v>-</v>
          </cell>
          <cell r="QR5" t="str">
            <v>-</v>
          </cell>
          <cell r="RC5">
            <v>0</v>
          </cell>
          <cell r="RI5" t="e">
            <v>#DIV/0!</v>
          </cell>
          <cell r="RJ5" t="e">
            <v>#DIV/0!</v>
          </cell>
          <cell r="RK5" t="e">
            <v>#DIV/0!</v>
          </cell>
          <cell r="RL5" t="e">
            <v>#DIV/0!</v>
          </cell>
          <cell r="RM5" t="e">
            <v>#DIV/0!</v>
          </cell>
          <cell r="RN5" t="str">
            <v>-</v>
          </cell>
          <cell r="RO5" t="str">
            <v>-</v>
          </cell>
          <cell r="RP5" t="str">
            <v>-</v>
          </cell>
          <cell r="RQ5" t="str">
            <v>-</v>
          </cell>
          <cell r="RR5" t="str">
            <v>-</v>
          </cell>
          <cell r="RS5" t="str">
            <v>-</v>
          </cell>
          <cell r="RT5" t="str">
            <v>-</v>
          </cell>
          <cell r="RU5" t="str">
            <v>-</v>
          </cell>
          <cell r="RV5" t="str">
            <v>-</v>
          </cell>
          <cell r="RW5" t="str">
            <v>-</v>
          </cell>
          <cell r="RX5" t="str">
            <v>-</v>
          </cell>
          <cell r="RY5" t="str">
            <v>-</v>
          </cell>
          <cell r="RZ5" t="str">
            <v>-</v>
          </cell>
          <cell r="SA5" t="str">
            <v>-</v>
          </cell>
          <cell r="SB5" t="str">
            <v>-</v>
          </cell>
          <cell r="SC5" t="str">
            <v>-</v>
          </cell>
          <cell r="SD5" t="str">
            <v>-</v>
          </cell>
          <cell r="SE5" t="str">
            <v>-</v>
          </cell>
          <cell r="SF5" t="str">
            <v>-</v>
          </cell>
          <cell r="SG5" t="str">
            <v>-</v>
          </cell>
          <cell r="SH5">
            <v>0</v>
          </cell>
          <cell r="SI5">
            <v>0</v>
          </cell>
          <cell r="SJ5">
            <v>0</v>
          </cell>
          <cell r="SK5">
            <v>0</v>
          </cell>
          <cell r="SR5">
            <v>0</v>
          </cell>
          <cell r="SS5">
            <v>0</v>
          </cell>
          <cell r="ST5">
            <v>0</v>
          </cell>
          <cell r="SU5">
            <v>0</v>
          </cell>
          <cell r="SV5">
            <v>0</v>
          </cell>
          <cell r="SW5">
            <v>0</v>
          </cell>
          <cell r="SX5" t="e">
            <v>#DIV/0!</v>
          </cell>
          <cell r="SY5" t="e">
            <v>#DIV/0!</v>
          </cell>
          <cell r="SZ5" t="e">
            <v>#DIV/0!</v>
          </cell>
          <cell r="TA5" t="e">
            <v>#DIV/0!</v>
          </cell>
          <cell r="TB5" t="e">
            <v>#DIV/0!</v>
          </cell>
          <cell r="TC5" t="str">
            <v>-</v>
          </cell>
          <cell r="TD5" t="str">
            <v>-</v>
          </cell>
          <cell r="TE5" t="str">
            <v>-</v>
          </cell>
          <cell r="TF5" t="str">
            <v>-</v>
          </cell>
          <cell r="TG5" t="str">
            <v>-</v>
          </cell>
          <cell r="TH5" t="str">
            <v>-</v>
          </cell>
          <cell r="TI5" t="str">
            <v>-</v>
          </cell>
          <cell r="TJ5" t="str">
            <v>-</v>
          </cell>
          <cell r="TK5" t="str">
            <v>-</v>
          </cell>
          <cell r="TL5" t="str">
            <v>-</v>
          </cell>
          <cell r="TM5" t="str">
            <v>-</v>
          </cell>
          <cell r="TN5" t="str">
            <v>-</v>
          </cell>
          <cell r="TO5" t="str">
            <v>-</v>
          </cell>
          <cell r="TP5" t="str">
            <v>-</v>
          </cell>
          <cell r="TQ5" t="str">
            <v>-</v>
          </cell>
          <cell r="TR5" t="str">
            <v>-</v>
          </cell>
          <cell r="TS5" t="str">
            <v>-</v>
          </cell>
          <cell r="TT5" t="str">
            <v>-</v>
          </cell>
          <cell r="TU5" t="str">
            <v>-</v>
          </cell>
          <cell r="TV5" t="str">
            <v>-</v>
          </cell>
        </row>
        <row r="6">
          <cell r="A6">
            <v>2</v>
          </cell>
          <cell r="B6" t="str">
            <v>BANCO DE TEJIDOS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  <cell r="AC6" t="str">
            <v>-</v>
          </cell>
          <cell r="AD6" t="str">
            <v>-</v>
          </cell>
          <cell r="AE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P6" t="e">
            <v>#DIV/0!</v>
          </cell>
          <cell r="AQ6" t="e">
            <v>#DIV/0!</v>
          </cell>
          <cell r="AR6" t="e">
            <v>#DIV/0!</v>
          </cell>
          <cell r="AS6" t="str">
            <v>-</v>
          </cell>
          <cell r="AT6" t="str">
            <v>-</v>
          </cell>
          <cell r="AU6" t="str">
            <v>-</v>
          </cell>
          <cell r="AV6" t="str">
            <v>-</v>
          </cell>
          <cell r="AW6" t="str">
            <v>-</v>
          </cell>
          <cell r="AX6" t="str">
            <v>-</v>
          </cell>
          <cell r="AY6" t="str">
            <v>-</v>
          </cell>
          <cell r="AZ6" t="str">
            <v>-</v>
          </cell>
          <cell r="BA6" t="str">
            <v>-</v>
          </cell>
          <cell r="BB6" t="str">
            <v>-</v>
          </cell>
          <cell r="BC6" t="str">
            <v>-</v>
          </cell>
          <cell r="BD6" t="str">
            <v>-</v>
          </cell>
          <cell r="BE6" t="str">
            <v>-</v>
          </cell>
          <cell r="BF6" t="str">
            <v>-</v>
          </cell>
          <cell r="BG6" t="str">
            <v>-</v>
          </cell>
          <cell r="BH6" t="str">
            <v>-</v>
          </cell>
          <cell r="BI6" t="str">
            <v>-</v>
          </cell>
          <cell r="BJ6" t="str">
            <v>-</v>
          </cell>
          <cell r="BK6" t="str">
            <v>-</v>
          </cell>
          <cell r="BL6" t="str">
            <v>-</v>
          </cell>
          <cell r="BM6" t="str">
            <v>-</v>
          </cell>
          <cell r="BN6" t="str">
            <v>-</v>
          </cell>
          <cell r="BO6" t="str">
            <v>-</v>
          </cell>
          <cell r="BP6" t="str">
            <v>-</v>
          </cell>
          <cell r="BQ6" t="str">
            <v>-</v>
          </cell>
          <cell r="BR6" t="str">
            <v>-</v>
          </cell>
          <cell r="BS6" t="str">
            <v>-</v>
          </cell>
          <cell r="BT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E6" t="e">
            <v>#DIV/0!</v>
          </cell>
          <cell r="CF6" t="e">
            <v>#DIV/0!</v>
          </cell>
          <cell r="CG6" t="e">
            <v>#DIV/0!</v>
          </cell>
          <cell r="CH6" t="str">
            <v>-</v>
          </cell>
          <cell r="CI6" t="str">
            <v>-</v>
          </cell>
          <cell r="CJ6" t="str">
            <v>-</v>
          </cell>
          <cell r="CK6" t="str">
            <v>-</v>
          </cell>
          <cell r="CL6" t="str">
            <v>-</v>
          </cell>
          <cell r="CM6" t="str">
            <v>-</v>
          </cell>
          <cell r="CN6" t="str">
            <v>-</v>
          </cell>
          <cell r="CO6" t="str">
            <v>-</v>
          </cell>
          <cell r="CP6" t="str">
            <v>-</v>
          </cell>
          <cell r="CQ6" t="str">
            <v>-</v>
          </cell>
          <cell r="CR6" t="str">
            <v>-</v>
          </cell>
          <cell r="CS6" t="str">
            <v>-</v>
          </cell>
          <cell r="CT6" t="str">
            <v>-</v>
          </cell>
          <cell r="CU6" t="str">
            <v>-</v>
          </cell>
          <cell r="CV6" t="str">
            <v>-</v>
          </cell>
          <cell r="CW6" t="str">
            <v>-</v>
          </cell>
          <cell r="CX6" t="str">
            <v>-</v>
          </cell>
          <cell r="CY6" t="str">
            <v>-</v>
          </cell>
          <cell r="CZ6" t="str">
            <v>-</v>
          </cell>
          <cell r="DA6" t="str">
            <v>-</v>
          </cell>
          <cell r="DB6" t="str">
            <v>-</v>
          </cell>
          <cell r="DC6" t="str">
            <v>-</v>
          </cell>
          <cell r="DD6" t="str">
            <v>-</v>
          </cell>
          <cell r="DE6" t="str">
            <v>-</v>
          </cell>
          <cell r="DF6" t="str">
            <v>-</v>
          </cell>
          <cell r="DG6" t="str">
            <v>-</v>
          </cell>
          <cell r="DH6" t="str">
            <v>-</v>
          </cell>
          <cell r="DI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T6" t="e">
            <v>#DIV/0!</v>
          </cell>
          <cell r="DU6" t="e">
            <v>#DIV/0!</v>
          </cell>
          <cell r="DV6" t="e">
            <v>#DIV/0!</v>
          </cell>
          <cell r="DW6" t="str">
            <v>-</v>
          </cell>
          <cell r="DX6" t="str">
            <v>-</v>
          </cell>
          <cell r="DY6" t="str">
            <v>-</v>
          </cell>
          <cell r="DZ6" t="str">
            <v>-</v>
          </cell>
          <cell r="EA6" t="str">
            <v>-</v>
          </cell>
          <cell r="EB6" t="str">
            <v>-</v>
          </cell>
          <cell r="EC6" t="str">
            <v>-</v>
          </cell>
          <cell r="ED6" t="str">
            <v>-</v>
          </cell>
          <cell r="EE6" t="str">
            <v>-</v>
          </cell>
          <cell r="EF6" t="str">
            <v>-</v>
          </cell>
          <cell r="EG6" t="str">
            <v>-</v>
          </cell>
          <cell r="EH6" t="str">
            <v>-</v>
          </cell>
          <cell r="EI6" t="str">
            <v>-</v>
          </cell>
          <cell r="EJ6" t="str">
            <v>-</v>
          </cell>
          <cell r="EK6" t="str">
            <v>-</v>
          </cell>
          <cell r="EL6" t="str">
            <v>-</v>
          </cell>
          <cell r="EM6" t="str">
            <v>-</v>
          </cell>
          <cell r="EN6" t="str">
            <v>-</v>
          </cell>
          <cell r="EO6" t="str">
            <v>-</v>
          </cell>
          <cell r="EP6" t="str">
            <v>-</v>
          </cell>
          <cell r="EQ6" t="str">
            <v>-</v>
          </cell>
          <cell r="ER6" t="str">
            <v>-</v>
          </cell>
          <cell r="ES6" t="str">
            <v>-</v>
          </cell>
          <cell r="ET6" t="str">
            <v>-</v>
          </cell>
          <cell r="EU6" t="str">
            <v>-</v>
          </cell>
          <cell r="EV6" t="str">
            <v>-</v>
          </cell>
          <cell r="EW6" t="str">
            <v>-</v>
          </cell>
          <cell r="EX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I6">
            <v>0</v>
          </cell>
          <cell r="FJ6">
            <v>0</v>
          </cell>
          <cell r="FK6">
            <v>0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X6">
            <v>0</v>
          </cell>
          <cell r="GY6">
            <v>0</v>
          </cell>
          <cell r="GZ6">
            <v>0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M6">
            <v>0</v>
          </cell>
          <cell r="IN6">
            <v>0</v>
          </cell>
          <cell r="IO6">
            <v>0</v>
          </cell>
          <cell r="IP6" t="str">
            <v>-</v>
          </cell>
          <cell r="IQ6" t="str">
            <v>-</v>
          </cell>
          <cell r="IR6" t="str">
            <v>-</v>
          </cell>
          <cell r="IS6" t="str">
            <v>-</v>
          </cell>
          <cell r="IT6" t="str">
            <v>-</v>
          </cell>
          <cell r="IU6" t="str">
            <v>-</v>
          </cell>
          <cell r="IV6" t="str">
            <v>-</v>
          </cell>
          <cell r="IW6" t="str">
            <v>-</v>
          </cell>
          <cell r="IX6" t="str">
            <v>-</v>
          </cell>
          <cell r="IY6" t="str">
            <v>-</v>
          </cell>
          <cell r="IZ6" t="str">
            <v>-</v>
          </cell>
          <cell r="JA6" t="str">
            <v>-</v>
          </cell>
          <cell r="JB6" t="str">
            <v>-</v>
          </cell>
          <cell r="JC6" t="str">
            <v>-</v>
          </cell>
          <cell r="JD6" t="str">
            <v>-</v>
          </cell>
          <cell r="JE6" t="str">
            <v>-</v>
          </cell>
          <cell r="JF6" t="str">
            <v>-</v>
          </cell>
          <cell r="JG6" t="str">
            <v>-</v>
          </cell>
          <cell r="JH6" t="str">
            <v>-</v>
          </cell>
          <cell r="JI6" t="str">
            <v>-</v>
          </cell>
          <cell r="JJ6" t="str">
            <v>-</v>
          </cell>
          <cell r="JK6" t="str">
            <v>-</v>
          </cell>
          <cell r="JL6" t="str">
            <v>-</v>
          </cell>
          <cell r="JM6" t="str">
            <v>-</v>
          </cell>
          <cell r="JN6" t="str">
            <v>-</v>
          </cell>
          <cell r="JO6" t="str">
            <v>-</v>
          </cell>
          <cell r="JP6" t="str">
            <v>-</v>
          </cell>
          <cell r="JQ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KB6">
            <v>0</v>
          </cell>
          <cell r="KC6">
            <v>0</v>
          </cell>
          <cell r="KD6">
            <v>0</v>
          </cell>
          <cell r="KE6" t="str">
            <v>-</v>
          </cell>
          <cell r="KF6" t="str">
            <v>-</v>
          </cell>
          <cell r="KG6" t="str">
            <v>-</v>
          </cell>
          <cell r="KH6" t="str">
            <v>-</v>
          </cell>
          <cell r="KI6" t="str">
            <v>-</v>
          </cell>
          <cell r="KJ6" t="str">
            <v>-</v>
          </cell>
          <cell r="KK6" t="str">
            <v>-</v>
          </cell>
          <cell r="KL6" t="str">
            <v>-</v>
          </cell>
          <cell r="KM6" t="str">
            <v>-</v>
          </cell>
          <cell r="KN6" t="str">
            <v>-</v>
          </cell>
          <cell r="KO6" t="str">
            <v>-</v>
          </cell>
          <cell r="KP6" t="str">
            <v>-</v>
          </cell>
          <cell r="KQ6" t="str">
            <v>-</v>
          </cell>
          <cell r="KR6" t="str">
            <v>-</v>
          </cell>
          <cell r="KS6" t="str">
            <v>-</v>
          </cell>
          <cell r="KT6" t="str">
            <v>-</v>
          </cell>
          <cell r="KU6" t="str">
            <v>-</v>
          </cell>
          <cell r="KV6" t="str">
            <v>-</v>
          </cell>
          <cell r="KW6" t="str">
            <v>-</v>
          </cell>
          <cell r="KX6" t="str">
            <v>-</v>
          </cell>
          <cell r="KY6" t="str">
            <v>-</v>
          </cell>
          <cell r="KZ6" t="str">
            <v>-</v>
          </cell>
          <cell r="LA6" t="str">
            <v>-</v>
          </cell>
          <cell r="LB6" t="str">
            <v>-</v>
          </cell>
          <cell r="LC6" t="str">
            <v>-</v>
          </cell>
          <cell r="LD6" t="str">
            <v>-</v>
          </cell>
          <cell r="LE6" t="str">
            <v>-</v>
          </cell>
          <cell r="LF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Q6">
            <v>0</v>
          </cell>
          <cell r="LR6">
            <v>0</v>
          </cell>
          <cell r="LS6">
            <v>0</v>
          </cell>
          <cell r="LT6" t="str">
            <v>-</v>
          </cell>
          <cell r="LU6" t="str">
            <v>-</v>
          </cell>
          <cell r="LV6" t="str">
            <v>-</v>
          </cell>
          <cell r="LW6" t="str">
            <v>-</v>
          </cell>
          <cell r="LX6" t="str">
            <v>-</v>
          </cell>
          <cell r="LY6" t="str">
            <v>-</v>
          </cell>
          <cell r="LZ6" t="str">
            <v>-</v>
          </cell>
          <cell r="MA6" t="str">
            <v>-</v>
          </cell>
          <cell r="MB6" t="str">
            <v>-</v>
          </cell>
          <cell r="MC6" t="str">
            <v>-</v>
          </cell>
          <cell r="MD6" t="str">
            <v>-</v>
          </cell>
          <cell r="ME6" t="str">
            <v>-</v>
          </cell>
          <cell r="MF6" t="str">
            <v>-</v>
          </cell>
          <cell r="MG6" t="str">
            <v>-</v>
          </cell>
          <cell r="MH6" t="str">
            <v>-</v>
          </cell>
          <cell r="MI6" t="str">
            <v>-</v>
          </cell>
          <cell r="MJ6" t="str">
            <v>-</v>
          </cell>
          <cell r="MK6" t="str">
            <v>-</v>
          </cell>
          <cell r="ML6" t="str">
            <v>-</v>
          </cell>
          <cell r="MM6" t="str">
            <v>-</v>
          </cell>
          <cell r="MN6" t="str">
            <v>-</v>
          </cell>
          <cell r="MO6" t="str">
            <v>-</v>
          </cell>
          <cell r="MP6" t="str">
            <v>-</v>
          </cell>
          <cell r="MQ6" t="str">
            <v>-</v>
          </cell>
          <cell r="MR6" t="str">
            <v>-</v>
          </cell>
          <cell r="MS6" t="str">
            <v>-</v>
          </cell>
          <cell r="MT6" t="str">
            <v>-</v>
          </cell>
          <cell r="MU6">
            <v>0</v>
          </cell>
          <cell r="MY6">
            <v>0</v>
          </cell>
          <cell r="MZ6">
            <v>0</v>
          </cell>
          <cell r="NA6">
            <v>0</v>
          </cell>
          <cell r="NB6">
            <v>0</v>
          </cell>
          <cell r="NF6">
            <v>0</v>
          </cell>
          <cell r="NG6">
            <v>0</v>
          </cell>
          <cell r="NH6">
            <v>0</v>
          </cell>
          <cell r="NI6" t="str">
            <v>-</v>
          </cell>
          <cell r="NJ6" t="str">
            <v>-</v>
          </cell>
          <cell r="NK6" t="str">
            <v>-</v>
          </cell>
          <cell r="NL6" t="str">
            <v>-</v>
          </cell>
          <cell r="NM6" t="str">
            <v>-</v>
          </cell>
          <cell r="NN6" t="str">
            <v>-</v>
          </cell>
          <cell r="NO6" t="str">
            <v>-</v>
          </cell>
          <cell r="NP6" t="str">
            <v>-</v>
          </cell>
          <cell r="NQ6" t="str">
            <v>-</v>
          </cell>
          <cell r="NR6" t="str">
            <v>-</v>
          </cell>
          <cell r="NS6" t="str">
            <v>-</v>
          </cell>
          <cell r="NT6" t="str">
            <v>-</v>
          </cell>
          <cell r="NU6" t="str">
            <v>-</v>
          </cell>
          <cell r="NV6" t="str">
            <v>-</v>
          </cell>
          <cell r="NW6" t="str">
            <v>-</v>
          </cell>
          <cell r="NX6" t="str">
            <v>-</v>
          </cell>
          <cell r="NY6" t="str">
            <v>-</v>
          </cell>
          <cell r="NZ6" t="str">
            <v>-</v>
          </cell>
          <cell r="OA6" t="str">
            <v>-</v>
          </cell>
          <cell r="OB6" t="str">
            <v>-</v>
          </cell>
          <cell r="OC6" t="str">
            <v>-</v>
          </cell>
          <cell r="OD6" t="str">
            <v>-</v>
          </cell>
          <cell r="OE6" t="str">
            <v>-</v>
          </cell>
          <cell r="OF6" t="str">
            <v>-</v>
          </cell>
          <cell r="OG6" t="str">
            <v>-</v>
          </cell>
          <cell r="OH6" t="str">
            <v>-</v>
          </cell>
          <cell r="OI6" t="str">
            <v>-</v>
          </cell>
          <cell r="OJ6">
            <v>0</v>
          </cell>
          <cell r="ON6">
            <v>0</v>
          </cell>
          <cell r="OO6">
            <v>0</v>
          </cell>
          <cell r="OP6">
            <v>0</v>
          </cell>
          <cell r="OQ6">
            <v>0</v>
          </cell>
          <cell r="OU6">
            <v>0</v>
          </cell>
          <cell r="OV6">
            <v>0</v>
          </cell>
          <cell r="OW6">
            <v>0</v>
          </cell>
          <cell r="OX6" t="str">
            <v>-</v>
          </cell>
          <cell r="OY6" t="str">
            <v>-</v>
          </cell>
          <cell r="OZ6" t="str">
            <v>-</v>
          </cell>
          <cell r="PA6" t="str">
            <v>-</v>
          </cell>
          <cell r="PB6" t="str">
            <v>-</v>
          </cell>
          <cell r="PC6" t="str">
            <v>-</v>
          </cell>
          <cell r="PD6" t="str">
            <v>-</v>
          </cell>
          <cell r="PE6" t="str">
            <v>-</v>
          </cell>
          <cell r="PF6" t="str">
            <v>-</v>
          </cell>
          <cell r="PG6" t="str">
            <v>-</v>
          </cell>
          <cell r="PH6" t="str">
            <v>-</v>
          </cell>
          <cell r="PI6" t="str">
            <v>-</v>
          </cell>
          <cell r="PJ6" t="str">
            <v>-</v>
          </cell>
          <cell r="PK6" t="str">
            <v>-</v>
          </cell>
          <cell r="PL6" t="str">
            <v>-</v>
          </cell>
          <cell r="PM6" t="str">
            <v>-</v>
          </cell>
          <cell r="PN6" t="str">
            <v>-</v>
          </cell>
          <cell r="PO6" t="str">
            <v>-</v>
          </cell>
          <cell r="PP6" t="str">
            <v>-</v>
          </cell>
          <cell r="PQ6" t="str">
            <v>-</v>
          </cell>
          <cell r="PR6" t="str">
            <v>-</v>
          </cell>
          <cell r="PS6" t="str">
            <v>-</v>
          </cell>
          <cell r="PT6" t="str">
            <v>-</v>
          </cell>
          <cell r="PU6" t="str">
            <v>-</v>
          </cell>
          <cell r="PV6" t="str">
            <v>-</v>
          </cell>
          <cell r="PW6" t="str">
            <v>-</v>
          </cell>
          <cell r="PX6" t="str">
            <v>-</v>
          </cell>
          <cell r="PY6">
            <v>0</v>
          </cell>
          <cell r="QC6">
            <v>0</v>
          </cell>
          <cell r="QD6">
            <v>0</v>
          </cell>
          <cell r="QE6">
            <v>0</v>
          </cell>
          <cell r="QF6">
            <v>0</v>
          </cell>
          <cell r="QJ6">
            <v>0</v>
          </cell>
          <cell r="QK6">
            <v>0</v>
          </cell>
          <cell r="QL6">
            <v>0</v>
          </cell>
          <cell r="QM6" t="str">
            <v>-</v>
          </cell>
          <cell r="QN6" t="str">
            <v>-</v>
          </cell>
          <cell r="QO6" t="str">
            <v>-</v>
          </cell>
          <cell r="QP6" t="str">
            <v>-</v>
          </cell>
          <cell r="QQ6" t="str">
            <v>-</v>
          </cell>
          <cell r="QR6" t="str">
            <v>-</v>
          </cell>
          <cell r="QS6" t="str">
            <v>-</v>
          </cell>
          <cell r="QT6" t="str">
            <v>-</v>
          </cell>
          <cell r="QU6" t="str">
            <v>-</v>
          </cell>
          <cell r="QV6" t="str">
            <v>-</v>
          </cell>
          <cell r="QW6" t="str">
            <v>-</v>
          </cell>
          <cell r="QX6" t="str">
            <v>-</v>
          </cell>
          <cell r="QY6" t="str">
            <v>-</v>
          </cell>
          <cell r="QZ6" t="str">
            <v>-</v>
          </cell>
          <cell r="RA6" t="str">
            <v>-</v>
          </cell>
          <cell r="RB6" t="str">
            <v>-</v>
          </cell>
          <cell r="RC6" t="str">
            <v>-</v>
          </cell>
          <cell r="RD6" t="str">
            <v>-</v>
          </cell>
          <cell r="RE6" t="str">
            <v>-</v>
          </cell>
          <cell r="RF6" t="str">
            <v>-</v>
          </cell>
          <cell r="RG6" t="str">
            <v>-</v>
          </cell>
          <cell r="RH6" t="str">
            <v>-</v>
          </cell>
          <cell r="RI6" t="str">
            <v>-</v>
          </cell>
          <cell r="RJ6" t="str">
            <v>-</v>
          </cell>
          <cell r="RK6" t="str">
            <v>-</v>
          </cell>
          <cell r="RL6" t="str">
            <v>-</v>
          </cell>
          <cell r="RM6" t="str">
            <v>-</v>
          </cell>
          <cell r="RN6">
            <v>0</v>
          </cell>
          <cell r="RR6">
            <v>0</v>
          </cell>
          <cell r="RS6">
            <v>0</v>
          </cell>
          <cell r="RT6">
            <v>0</v>
          </cell>
          <cell r="RU6">
            <v>0</v>
          </cell>
          <cell r="RY6">
            <v>0</v>
          </cell>
          <cell r="RZ6">
            <v>0</v>
          </cell>
          <cell r="SA6">
            <v>0</v>
          </cell>
          <cell r="SB6" t="str">
            <v>-</v>
          </cell>
          <cell r="SC6" t="str">
            <v>-</v>
          </cell>
          <cell r="SD6" t="str">
            <v>-</v>
          </cell>
          <cell r="SE6" t="str">
            <v>-</v>
          </cell>
          <cell r="SF6" t="str">
            <v>-</v>
          </cell>
          <cell r="SG6" t="str">
            <v>-</v>
          </cell>
          <cell r="SH6" t="str">
            <v>-</v>
          </cell>
          <cell r="SI6" t="str">
            <v>-</v>
          </cell>
          <cell r="SJ6" t="str">
            <v>-</v>
          </cell>
          <cell r="SK6" t="str">
            <v>-</v>
          </cell>
          <cell r="SL6" t="str">
            <v>-</v>
          </cell>
          <cell r="SM6" t="str">
            <v>-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-</v>
          </cell>
          <cell r="SU6" t="str">
            <v>-</v>
          </cell>
          <cell r="SV6" t="str">
            <v>-</v>
          </cell>
          <cell r="SW6" t="str">
            <v>-</v>
          </cell>
          <cell r="SX6" t="str">
            <v>-</v>
          </cell>
          <cell r="SY6" t="str">
            <v>-</v>
          </cell>
          <cell r="SZ6" t="str">
            <v>-</v>
          </cell>
          <cell r="TA6" t="str">
            <v>-</v>
          </cell>
          <cell r="TB6" t="str">
            <v>-</v>
          </cell>
          <cell r="TC6">
            <v>0</v>
          </cell>
          <cell r="TD6">
            <v>0</v>
          </cell>
          <cell r="TE6">
            <v>0</v>
          </cell>
          <cell r="TF6">
            <v>0</v>
          </cell>
          <cell r="TG6">
            <v>0</v>
          </cell>
          <cell r="TH6">
            <v>0</v>
          </cell>
          <cell r="TI6">
            <v>0</v>
          </cell>
          <cell r="TJ6">
            <v>0</v>
          </cell>
          <cell r="TK6">
            <v>0</v>
          </cell>
          <cell r="TL6">
            <v>0</v>
          </cell>
          <cell r="TM6">
            <v>0</v>
          </cell>
          <cell r="TN6">
            <v>0</v>
          </cell>
          <cell r="TO6">
            <v>0</v>
          </cell>
          <cell r="TP6">
            <v>0</v>
          </cell>
          <cell r="TQ6" t="str">
            <v>-</v>
          </cell>
          <cell r="TR6" t="str">
            <v>-</v>
          </cell>
          <cell r="TS6" t="str">
            <v>-</v>
          </cell>
          <cell r="TT6" t="str">
            <v>-</v>
          </cell>
          <cell r="TU6" t="str">
            <v>-</v>
          </cell>
          <cell r="TV6" t="str">
            <v>-</v>
          </cell>
        </row>
        <row r="7">
          <cell r="A7">
            <v>3</v>
          </cell>
          <cell r="B7" t="str">
            <v>SOPORTE NUTRICIONAL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  <cell r="AH7" t="str">
            <v>-</v>
          </cell>
          <cell r="AI7" t="str">
            <v>-</v>
          </cell>
          <cell r="AJ7" t="str">
            <v>-</v>
          </cell>
          <cell r="AK7" t="str">
            <v>-</v>
          </cell>
          <cell r="AL7" t="str">
            <v>-</v>
          </cell>
          <cell r="AM7" t="str">
            <v>-</v>
          </cell>
          <cell r="AN7" t="str">
            <v>-</v>
          </cell>
          <cell r="AO7" t="str">
            <v>-</v>
          </cell>
          <cell r="AP7" t="str">
            <v>-</v>
          </cell>
          <cell r="AQ7" t="str">
            <v>-</v>
          </cell>
          <cell r="AR7" t="str">
            <v>-</v>
          </cell>
          <cell r="AU7" t="e">
            <v>#DIV/0!</v>
          </cell>
          <cell r="AV7" t="str">
            <v>-</v>
          </cell>
          <cell r="AW7" t="str">
            <v>-</v>
          </cell>
          <cell r="AX7" t="str">
            <v>-</v>
          </cell>
          <cell r="AY7" t="str">
            <v>-</v>
          </cell>
          <cell r="AZ7" t="str">
            <v>-</v>
          </cell>
          <cell r="BA7" t="str">
            <v>-</v>
          </cell>
          <cell r="BB7" t="str">
            <v>-</v>
          </cell>
          <cell r="BC7" t="str">
            <v>-</v>
          </cell>
          <cell r="BD7" t="str">
            <v>-</v>
          </cell>
          <cell r="BE7" t="str">
            <v>-</v>
          </cell>
          <cell r="BF7" t="str">
            <v>-</v>
          </cell>
          <cell r="BG7" t="str">
            <v>-</v>
          </cell>
          <cell r="BH7" t="str">
            <v>-</v>
          </cell>
          <cell r="BI7" t="str">
            <v>-</v>
          </cell>
          <cell r="BJ7" t="str">
            <v>-</v>
          </cell>
          <cell r="BK7" t="str">
            <v>-</v>
          </cell>
          <cell r="BL7" t="str">
            <v>-</v>
          </cell>
          <cell r="BM7" t="str">
            <v>-</v>
          </cell>
          <cell r="BN7" t="str">
            <v>-</v>
          </cell>
          <cell r="BO7" t="str">
            <v>-</v>
          </cell>
          <cell r="BP7" t="str">
            <v>-</v>
          </cell>
          <cell r="BQ7" t="str">
            <v>-</v>
          </cell>
          <cell r="BR7" t="str">
            <v>-</v>
          </cell>
          <cell r="BS7" t="str">
            <v>-</v>
          </cell>
          <cell r="BT7" t="str">
            <v>-</v>
          </cell>
          <cell r="BU7" t="str">
            <v>-</v>
          </cell>
          <cell r="BV7" t="str">
            <v>-</v>
          </cell>
          <cell r="BW7" t="str">
            <v>-</v>
          </cell>
          <cell r="BX7" t="str">
            <v>-</v>
          </cell>
          <cell r="BY7" t="str">
            <v>-</v>
          </cell>
          <cell r="BZ7" t="str">
            <v>-</v>
          </cell>
          <cell r="CA7" t="str">
            <v>-</v>
          </cell>
          <cell r="CB7" t="str">
            <v>-</v>
          </cell>
          <cell r="CC7" t="str">
            <v>-</v>
          </cell>
          <cell r="CD7" t="str">
            <v>-</v>
          </cell>
          <cell r="CE7" t="str">
            <v>-</v>
          </cell>
          <cell r="CF7" t="str">
            <v>-</v>
          </cell>
          <cell r="CG7" t="str">
            <v>-</v>
          </cell>
          <cell r="CJ7" t="e">
            <v>#DIV/0!</v>
          </cell>
          <cell r="CK7" t="str">
            <v>-</v>
          </cell>
          <cell r="CL7" t="str">
            <v>-</v>
          </cell>
          <cell r="CM7" t="str">
            <v>-</v>
          </cell>
          <cell r="CN7" t="str">
            <v>-</v>
          </cell>
          <cell r="CO7" t="str">
            <v>-</v>
          </cell>
          <cell r="CP7" t="str">
            <v>-</v>
          </cell>
          <cell r="CQ7" t="str">
            <v>-</v>
          </cell>
          <cell r="CR7" t="str">
            <v>-</v>
          </cell>
          <cell r="CS7" t="str">
            <v>-</v>
          </cell>
          <cell r="CT7" t="str">
            <v>-</v>
          </cell>
          <cell r="CU7" t="str">
            <v>-</v>
          </cell>
          <cell r="CV7" t="str">
            <v>-</v>
          </cell>
          <cell r="CW7" t="str">
            <v>-</v>
          </cell>
          <cell r="CX7" t="str">
            <v>-</v>
          </cell>
          <cell r="CY7" t="str">
            <v>-</v>
          </cell>
          <cell r="CZ7" t="str">
            <v>-</v>
          </cell>
          <cell r="DA7" t="str">
            <v>-</v>
          </cell>
          <cell r="DB7" t="str">
            <v>-</v>
          </cell>
          <cell r="DC7" t="str">
            <v>-</v>
          </cell>
          <cell r="DD7" t="str">
            <v>-</v>
          </cell>
          <cell r="DE7" t="str">
            <v>-</v>
          </cell>
          <cell r="DF7" t="str">
            <v>-</v>
          </cell>
          <cell r="DG7" t="str">
            <v>-</v>
          </cell>
          <cell r="DH7" t="str">
            <v>-</v>
          </cell>
          <cell r="DI7" t="str">
            <v>-</v>
          </cell>
          <cell r="DJ7" t="str">
            <v>-</v>
          </cell>
          <cell r="DK7" t="str">
            <v>-</v>
          </cell>
          <cell r="DL7" t="str">
            <v>-</v>
          </cell>
          <cell r="DM7" t="str">
            <v>-</v>
          </cell>
          <cell r="DN7" t="str">
            <v>-</v>
          </cell>
          <cell r="DO7" t="str">
            <v>-</v>
          </cell>
          <cell r="DP7" t="str">
            <v>-</v>
          </cell>
          <cell r="DQ7" t="str">
            <v>-</v>
          </cell>
          <cell r="DR7" t="str">
            <v>-</v>
          </cell>
          <cell r="DS7" t="str">
            <v>-</v>
          </cell>
          <cell r="DT7" t="str">
            <v>-</v>
          </cell>
          <cell r="DU7" t="str">
            <v>-</v>
          </cell>
          <cell r="DV7" t="str">
            <v>-</v>
          </cell>
          <cell r="DY7" t="e">
            <v>#DIV/0!</v>
          </cell>
          <cell r="DZ7" t="str">
            <v>-</v>
          </cell>
          <cell r="EA7" t="str">
            <v>-</v>
          </cell>
          <cell r="EB7" t="str">
            <v>-</v>
          </cell>
          <cell r="EC7" t="str">
            <v>-</v>
          </cell>
          <cell r="ED7" t="str">
            <v>-</v>
          </cell>
          <cell r="EE7" t="str">
            <v>-</v>
          </cell>
          <cell r="EF7" t="str">
            <v>-</v>
          </cell>
          <cell r="EG7" t="str">
            <v>-</v>
          </cell>
          <cell r="EH7" t="str">
            <v>-</v>
          </cell>
          <cell r="EI7" t="str">
            <v>-</v>
          </cell>
          <cell r="EJ7" t="str">
            <v>-</v>
          </cell>
          <cell r="EK7" t="str">
            <v>-</v>
          </cell>
          <cell r="EL7" t="str">
            <v>-</v>
          </cell>
          <cell r="EM7" t="str">
            <v>-</v>
          </cell>
          <cell r="EN7" t="str">
            <v>-</v>
          </cell>
          <cell r="EO7" t="str">
            <v>-</v>
          </cell>
          <cell r="EP7" t="str">
            <v>-</v>
          </cell>
          <cell r="EQ7" t="str">
            <v>-</v>
          </cell>
          <cell r="ER7" t="str">
            <v>-</v>
          </cell>
          <cell r="ES7" t="str">
            <v>-</v>
          </cell>
          <cell r="ET7" t="str">
            <v>-</v>
          </cell>
          <cell r="EU7" t="str">
            <v>-</v>
          </cell>
          <cell r="EV7" t="str">
            <v>-</v>
          </cell>
          <cell r="EW7" t="str">
            <v>-</v>
          </cell>
          <cell r="EX7" t="str">
            <v>-</v>
          </cell>
          <cell r="EY7" t="str">
            <v>-</v>
          </cell>
          <cell r="EZ7" t="str">
            <v>-</v>
          </cell>
          <cell r="FA7" t="str">
            <v>-</v>
          </cell>
          <cell r="FB7" t="str">
            <v>-</v>
          </cell>
          <cell r="FC7" t="str">
            <v>-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N7" t="e">
            <v>#DIV/0!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C7" t="e">
            <v>#DIV/0!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  <cell r="IE7" t="str">
            <v>-</v>
          </cell>
          <cell r="IF7" t="str">
            <v>-</v>
          </cell>
          <cell r="IG7" t="str">
            <v>-</v>
          </cell>
          <cell r="IH7" t="str">
            <v>-</v>
          </cell>
          <cell r="II7" t="str">
            <v>-</v>
          </cell>
          <cell r="IJ7" t="str">
            <v>-</v>
          </cell>
          <cell r="IK7" t="str">
            <v>-</v>
          </cell>
          <cell r="IL7" t="str">
            <v>-</v>
          </cell>
          <cell r="IM7" t="str">
            <v>-</v>
          </cell>
          <cell r="IN7" t="str">
            <v>-</v>
          </cell>
          <cell r="IO7" t="str">
            <v>-</v>
          </cell>
          <cell r="IR7" t="e">
            <v>#DIV/0!</v>
          </cell>
          <cell r="IS7" t="str">
            <v>-</v>
          </cell>
          <cell r="IT7" t="str">
            <v>-</v>
          </cell>
          <cell r="IU7" t="str">
            <v>-</v>
          </cell>
          <cell r="IV7" t="str">
            <v>-</v>
          </cell>
          <cell r="IW7" t="str">
            <v>-</v>
          </cell>
          <cell r="IX7" t="str">
            <v>-</v>
          </cell>
          <cell r="IY7" t="str">
            <v>-</v>
          </cell>
          <cell r="IZ7" t="str">
            <v>-</v>
          </cell>
          <cell r="JA7" t="str">
            <v>-</v>
          </cell>
          <cell r="JB7" t="str">
            <v>-</v>
          </cell>
          <cell r="JC7" t="str">
            <v>-</v>
          </cell>
          <cell r="JD7" t="str">
            <v>-</v>
          </cell>
          <cell r="JE7" t="str">
            <v>-</v>
          </cell>
          <cell r="JF7" t="str">
            <v>-</v>
          </cell>
          <cell r="JG7" t="str">
            <v>-</v>
          </cell>
          <cell r="JH7" t="str">
            <v>-</v>
          </cell>
          <cell r="JI7" t="str">
            <v>-</v>
          </cell>
          <cell r="JJ7" t="str">
            <v>-</v>
          </cell>
          <cell r="JK7" t="str">
            <v>-</v>
          </cell>
          <cell r="JL7" t="str">
            <v>-</v>
          </cell>
          <cell r="JM7" t="str">
            <v>-</v>
          </cell>
          <cell r="JN7" t="str">
            <v>-</v>
          </cell>
          <cell r="JO7" t="str">
            <v>-</v>
          </cell>
          <cell r="JP7" t="str">
            <v>-</v>
          </cell>
          <cell r="JQ7" t="str">
            <v>-</v>
          </cell>
          <cell r="JR7" t="str">
            <v>-</v>
          </cell>
          <cell r="JS7" t="str">
            <v>-</v>
          </cell>
          <cell r="JT7" t="str">
            <v>-</v>
          </cell>
          <cell r="JU7" t="str">
            <v>-</v>
          </cell>
          <cell r="JV7" t="str">
            <v>-</v>
          </cell>
          <cell r="JW7" t="str">
            <v>-</v>
          </cell>
          <cell r="JX7" t="str">
            <v>-</v>
          </cell>
          <cell r="JY7" t="str">
            <v>-</v>
          </cell>
          <cell r="JZ7" t="str">
            <v>-</v>
          </cell>
          <cell r="KA7" t="str">
            <v>-</v>
          </cell>
          <cell r="KB7" t="str">
            <v>-</v>
          </cell>
          <cell r="KC7" t="str">
            <v>-</v>
          </cell>
          <cell r="KD7" t="str">
            <v>-</v>
          </cell>
          <cell r="KG7" t="e">
            <v>#DIV/0!</v>
          </cell>
          <cell r="KH7" t="str">
            <v>-</v>
          </cell>
          <cell r="KI7" t="str">
            <v>-</v>
          </cell>
          <cell r="KJ7" t="str">
            <v>-</v>
          </cell>
          <cell r="KK7" t="str">
            <v>-</v>
          </cell>
          <cell r="KL7" t="str">
            <v>-</v>
          </cell>
          <cell r="KM7" t="str">
            <v>-</v>
          </cell>
          <cell r="KN7" t="str">
            <v>-</v>
          </cell>
          <cell r="KO7" t="str">
            <v>-</v>
          </cell>
          <cell r="KP7" t="str">
            <v>-</v>
          </cell>
          <cell r="KQ7" t="str">
            <v>-</v>
          </cell>
          <cell r="KR7" t="str">
            <v>-</v>
          </cell>
          <cell r="KS7" t="str">
            <v>-</v>
          </cell>
          <cell r="KT7" t="str">
            <v>-</v>
          </cell>
          <cell r="KU7" t="str">
            <v>-</v>
          </cell>
          <cell r="KV7" t="str">
            <v>-</v>
          </cell>
          <cell r="KW7" t="str">
            <v>-</v>
          </cell>
          <cell r="KX7" t="str">
            <v>-</v>
          </cell>
          <cell r="KY7" t="str">
            <v>-</v>
          </cell>
          <cell r="KZ7" t="str">
            <v>-</v>
          </cell>
          <cell r="LA7" t="str">
            <v>-</v>
          </cell>
          <cell r="LB7" t="str">
            <v>-</v>
          </cell>
          <cell r="LC7" t="str">
            <v>-</v>
          </cell>
          <cell r="LD7" t="str">
            <v>-</v>
          </cell>
          <cell r="LE7" t="str">
            <v>-</v>
          </cell>
          <cell r="LF7" t="str">
            <v>-</v>
          </cell>
          <cell r="LG7" t="str">
            <v>-</v>
          </cell>
          <cell r="LH7" t="str">
            <v>-</v>
          </cell>
          <cell r="LI7" t="str">
            <v>-</v>
          </cell>
          <cell r="LJ7" t="str">
            <v>-</v>
          </cell>
          <cell r="LK7" t="str">
            <v>-</v>
          </cell>
          <cell r="LL7" t="str">
            <v>-</v>
          </cell>
          <cell r="LM7" t="str">
            <v>-</v>
          </cell>
          <cell r="LN7" t="str">
            <v>-</v>
          </cell>
          <cell r="LO7" t="str">
            <v>-</v>
          </cell>
          <cell r="LP7" t="str">
            <v>-</v>
          </cell>
          <cell r="LQ7" t="str">
            <v>-</v>
          </cell>
          <cell r="LR7" t="str">
            <v>-</v>
          </cell>
          <cell r="LS7" t="str">
            <v>-</v>
          </cell>
          <cell r="LV7" t="e">
            <v>#DIV/0!</v>
          </cell>
          <cell r="LW7" t="str">
            <v>-</v>
          </cell>
          <cell r="LX7" t="str">
            <v>-</v>
          </cell>
          <cell r="LY7" t="str">
            <v>-</v>
          </cell>
          <cell r="LZ7" t="str">
            <v>-</v>
          </cell>
          <cell r="MA7" t="str">
            <v>-</v>
          </cell>
          <cell r="MB7" t="str">
            <v>-</v>
          </cell>
          <cell r="MC7" t="str">
            <v>-</v>
          </cell>
          <cell r="MD7" t="str">
            <v>-</v>
          </cell>
          <cell r="ME7" t="str">
            <v>-</v>
          </cell>
          <cell r="MF7" t="str">
            <v>-</v>
          </cell>
          <cell r="MG7" t="str">
            <v>-</v>
          </cell>
          <cell r="MH7" t="str">
            <v>-</v>
          </cell>
          <cell r="MI7" t="str">
            <v>-</v>
          </cell>
          <cell r="MJ7" t="str">
            <v>-</v>
          </cell>
          <cell r="MK7" t="str">
            <v>-</v>
          </cell>
          <cell r="ML7" t="str">
            <v>-</v>
          </cell>
          <cell r="MM7" t="str">
            <v>-</v>
          </cell>
          <cell r="MN7" t="str">
            <v>-</v>
          </cell>
          <cell r="MO7" t="str">
            <v>-</v>
          </cell>
          <cell r="MP7" t="str">
            <v>-</v>
          </cell>
          <cell r="MQ7" t="str">
            <v>-</v>
          </cell>
          <cell r="MR7" t="str">
            <v>-</v>
          </cell>
          <cell r="MS7" t="str">
            <v>-</v>
          </cell>
          <cell r="MT7" t="str">
            <v>-</v>
          </cell>
          <cell r="MU7" t="str">
            <v>-</v>
          </cell>
          <cell r="MV7" t="str">
            <v>-</v>
          </cell>
          <cell r="MW7" t="str">
            <v>-</v>
          </cell>
          <cell r="MX7" t="str">
            <v>-</v>
          </cell>
          <cell r="MY7" t="str">
            <v>-</v>
          </cell>
          <cell r="MZ7" t="str">
            <v>-</v>
          </cell>
          <cell r="NA7" t="str">
            <v>-</v>
          </cell>
          <cell r="NB7" t="str">
            <v>-</v>
          </cell>
          <cell r="NC7" t="str">
            <v>-</v>
          </cell>
          <cell r="ND7" t="str">
            <v>-</v>
          </cell>
          <cell r="NE7" t="str">
            <v>-</v>
          </cell>
          <cell r="NF7" t="str">
            <v>-</v>
          </cell>
          <cell r="NG7" t="str">
            <v>-</v>
          </cell>
          <cell r="NH7" t="str">
            <v>-</v>
          </cell>
          <cell r="NK7" t="e">
            <v>#DIV/0!</v>
          </cell>
          <cell r="NL7" t="str">
            <v>-</v>
          </cell>
          <cell r="NM7" t="str">
            <v>-</v>
          </cell>
          <cell r="NN7" t="str">
            <v>-</v>
          </cell>
          <cell r="NO7" t="str">
            <v>-</v>
          </cell>
          <cell r="NP7" t="str">
            <v>-</v>
          </cell>
          <cell r="NQ7" t="str">
            <v>-</v>
          </cell>
          <cell r="NR7" t="str">
            <v>-</v>
          </cell>
          <cell r="NS7" t="str">
            <v>-</v>
          </cell>
          <cell r="NT7" t="str">
            <v>-</v>
          </cell>
          <cell r="NU7" t="str">
            <v>-</v>
          </cell>
          <cell r="NV7" t="str">
            <v>-</v>
          </cell>
          <cell r="NW7" t="str">
            <v>-</v>
          </cell>
          <cell r="NX7" t="str">
            <v>-</v>
          </cell>
          <cell r="NY7" t="str">
            <v>-</v>
          </cell>
          <cell r="NZ7" t="str">
            <v>-</v>
          </cell>
          <cell r="OA7" t="str">
            <v>-</v>
          </cell>
          <cell r="OB7" t="str">
            <v>-</v>
          </cell>
          <cell r="OC7" t="str">
            <v>-</v>
          </cell>
          <cell r="OD7" t="str">
            <v>-</v>
          </cell>
          <cell r="OE7" t="str">
            <v>-</v>
          </cell>
          <cell r="OF7" t="str">
            <v>-</v>
          </cell>
          <cell r="OG7" t="str">
            <v>-</v>
          </cell>
          <cell r="OH7" t="str">
            <v>-</v>
          </cell>
          <cell r="OI7" t="str">
            <v>-</v>
          </cell>
          <cell r="OJ7" t="str">
            <v>-</v>
          </cell>
          <cell r="OK7" t="str">
            <v>-</v>
          </cell>
          <cell r="OL7" t="str">
            <v>-</v>
          </cell>
          <cell r="OM7" t="str">
            <v>-</v>
          </cell>
          <cell r="ON7" t="str">
            <v>-</v>
          </cell>
          <cell r="OO7" t="str">
            <v>-</v>
          </cell>
          <cell r="OP7" t="str">
            <v>-</v>
          </cell>
          <cell r="OQ7" t="str">
            <v>-</v>
          </cell>
          <cell r="OR7" t="str">
            <v>-</v>
          </cell>
          <cell r="OS7" t="str">
            <v>-</v>
          </cell>
          <cell r="OT7" t="str">
            <v>-</v>
          </cell>
          <cell r="OU7" t="str">
            <v>-</v>
          </cell>
          <cell r="OV7" t="str">
            <v>-</v>
          </cell>
          <cell r="OW7" t="str">
            <v>-</v>
          </cell>
          <cell r="OZ7" t="e">
            <v>#DIV/0!</v>
          </cell>
          <cell r="PA7" t="str">
            <v>-</v>
          </cell>
          <cell r="PB7" t="str">
            <v>-</v>
          </cell>
          <cell r="PC7" t="str">
            <v>-</v>
          </cell>
          <cell r="PD7" t="str">
            <v>-</v>
          </cell>
          <cell r="PE7" t="str">
            <v>-</v>
          </cell>
          <cell r="PF7" t="str">
            <v>-</v>
          </cell>
          <cell r="PG7" t="str">
            <v>-</v>
          </cell>
          <cell r="PH7" t="str">
            <v>-</v>
          </cell>
          <cell r="PI7" t="str">
            <v>-</v>
          </cell>
          <cell r="PJ7" t="str">
            <v>-</v>
          </cell>
          <cell r="PK7" t="str">
            <v>-</v>
          </cell>
          <cell r="PL7" t="str">
            <v>-</v>
          </cell>
          <cell r="PM7" t="str">
            <v>-</v>
          </cell>
          <cell r="PN7" t="str">
            <v>-</v>
          </cell>
          <cell r="PO7" t="str">
            <v>-</v>
          </cell>
          <cell r="PP7" t="str">
            <v>-</v>
          </cell>
          <cell r="PQ7" t="str">
            <v>-</v>
          </cell>
          <cell r="PR7" t="str">
            <v>-</v>
          </cell>
          <cell r="PS7" t="str">
            <v>-</v>
          </cell>
          <cell r="PT7" t="str">
            <v>-</v>
          </cell>
          <cell r="PU7" t="str">
            <v>-</v>
          </cell>
          <cell r="PV7" t="str">
            <v>-</v>
          </cell>
          <cell r="PW7" t="str">
            <v>-</v>
          </cell>
          <cell r="PX7" t="str">
            <v>-</v>
          </cell>
          <cell r="PY7" t="str">
            <v>-</v>
          </cell>
          <cell r="PZ7" t="str">
            <v>-</v>
          </cell>
          <cell r="QA7" t="str">
            <v>-</v>
          </cell>
          <cell r="QB7" t="str">
            <v>-</v>
          </cell>
          <cell r="QC7" t="str">
            <v>-</v>
          </cell>
          <cell r="QD7" t="str">
            <v>-</v>
          </cell>
          <cell r="QE7" t="str">
            <v>-</v>
          </cell>
          <cell r="QF7" t="str">
            <v>-</v>
          </cell>
          <cell r="QG7" t="str">
            <v>-</v>
          </cell>
          <cell r="QH7" t="str">
            <v>-</v>
          </cell>
          <cell r="QI7" t="str">
            <v>-</v>
          </cell>
          <cell r="QJ7" t="str">
            <v>-</v>
          </cell>
          <cell r="QK7" t="str">
            <v>-</v>
          </cell>
          <cell r="QL7" t="str">
            <v>-</v>
          </cell>
          <cell r="QO7" t="e">
            <v>#DIV/0!</v>
          </cell>
          <cell r="QP7" t="str">
            <v>-</v>
          </cell>
          <cell r="QQ7" t="str">
            <v>-</v>
          </cell>
          <cell r="QR7" t="str">
            <v>-</v>
          </cell>
          <cell r="QS7" t="str">
            <v>-</v>
          </cell>
          <cell r="QT7" t="str">
            <v>-</v>
          </cell>
          <cell r="QU7" t="str">
            <v>-</v>
          </cell>
          <cell r="QV7" t="str">
            <v>-</v>
          </cell>
          <cell r="QW7" t="str">
            <v>-</v>
          </cell>
          <cell r="QX7" t="str">
            <v>-</v>
          </cell>
          <cell r="QY7" t="str">
            <v>-</v>
          </cell>
          <cell r="QZ7" t="str">
            <v>-</v>
          </cell>
          <cell r="RA7" t="str">
            <v>-</v>
          </cell>
          <cell r="RB7" t="str">
            <v>-</v>
          </cell>
          <cell r="RC7" t="str">
            <v>-</v>
          </cell>
          <cell r="RD7" t="str">
            <v>-</v>
          </cell>
          <cell r="RE7" t="str">
            <v>-</v>
          </cell>
          <cell r="RF7" t="str">
            <v>-</v>
          </cell>
          <cell r="RG7" t="str">
            <v>-</v>
          </cell>
          <cell r="RH7" t="str">
            <v>-</v>
          </cell>
          <cell r="RI7" t="str">
            <v>-</v>
          </cell>
          <cell r="RJ7" t="str">
            <v>-</v>
          </cell>
          <cell r="RK7" t="str">
            <v>-</v>
          </cell>
          <cell r="RL7" t="str">
            <v>-</v>
          </cell>
          <cell r="RM7" t="str">
            <v>-</v>
          </cell>
          <cell r="RN7" t="str">
            <v>-</v>
          </cell>
          <cell r="RO7" t="str">
            <v>-</v>
          </cell>
          <cell r="RP7" t="str">
            <v>-</v>
          </cell>
          <cell r="RQ7" t="str">
            <v>-</v>
          </cell>
          <cell r="RR7" t="str">
            <v>-</v>
          </cell>
          <cell r="RS7" t="str">
            <v>-</v>
          </cell>
          <cell r="RT7" t="str">
            <v>-</v>
          </cell>
          <cell r="RU7" t="str">
            <v>-</v>
          </cell>
          <cell r="RV7" t="str">
            <v>-</v>
          </cell>
          <cell r="RW7" t="str">
            <v>-</v>
          </cell>
          <cell r="RX7" t="str">
            <v>-</v>
          </cell>
          <cell r="RY7" t="str">
            <v>-</v>
          </cell>
          <cell r="RZ7" t="str">
            <v>-</v>
          </cell>
          <cell r="SA7" t="str">
            <v>-</v>
          </cell>
          <cell r="SD7" t="e">
            <v>#DIV/0!</v>
          </cell>
          <cell r="SE7" t="str">
            <v>-</v>
          </cell>
          <cell r="SF7" t="str">
            <v>-</v>
          </cell>
          <cell r="SG7" t="str">
            <v>-</v>
          </cell>
          <cell r="SH7" t="str">
            <v>-</v>
          </cell>
          <cell r="SI7" t="str">
            <v>-</v>
          </cell>
          <cell r="SJ7" t="str">
            <v>-</v>
          </cell>
          <cell r="SK7" t="str">
            <v>-</v>
          </cell>
          <cell r="SL7" t="str">
            <v>-</v>
          </cell>
          <cell r="SM7" t="str">
            <v>-</v>
          </cell>
          <cell r="SN7" t="str">
            <v>-</v>
          </cell>
          <cell r="SO7" t="str">
            <v>-</v>
          </cell>
          <cell r="SP7" t="str">
            <v>-</v>
          </cell>
          <cell r="SQ7" t="str">
            <v>-</v>
          </cell>
          <cell r="SR7" t="str">
            <v>-</v>
          </cell>
          <cell r="SS7" t="str">
            <v>-</v>
          </cell>
          <cell r="ST7" t="str">
            <v>-</v>
          </cell>
          <cell r="SU7" t="str">
            <v>-</v>
          </cell>
          <cell r="SV7" t="str">
            <v>-</v>
          </cell>
          <cell r="SW7" t="str">
            <v>-</v>
          </cell>
          <cell r="SX7" t="str">
            <v>-</v>
          </cell>
          <cell r="SY7" t="str">
            <v>-</v>
          </cell>
          <cell r="SZ7" t="str">
            <v>-</v>
          </cell>
          <cell r="TA7" t="str">
            <v>-</v>
          </cell>
          <cell r="TB7" t="str">
            <v>-</v>
          </cell>
          <cell r="TC7" t="str">
            <v>-</v>
          </cell>
          <cell r="TD7" t="str">
            <v>-</v>
          </cell>
          <cell r="TE7" t="str">
            <v>-</v>
          </cell>
          <cell r="TF7" t="str">
            <v>-</v>
          </cell>
          <cell r="TG7" t="str">
            <v>-</v>
          </cell>
          <cell r="TH7" t="str">
            <v>-</v>
          </cell>
          <cell r="TI7" t="str">
            <v>-</v>
          </cell>
          <cell r="TJ7" t="str">
            <v>-</v>
          </cell>
          <cell r="TK7" t="str">
            <v>-</v>
          </cell>
          <cell r="TL7" t="str">
            <v>-</v>
          </cell>
          <cell r="TM7" t="str">
            <v>-</v>
          </cell>
          <cell r="TN7" t="str">
            <v>-</v>
          </cell>
          <cell r="TO7" t="str">
            <v>-</v>
          </cell>
          <cell r="TP7" t="str">
            <v>-</v>
          </cell>
          <cell r="TQ7">
            <v>0</v>
          </cell>
          <cell r="TR7">
            <v>0</v>
          </cell>
          <cell r="TS7" t="e">
            <v>#DIV/0!</v>
          </cell>
          <cell r="TT7" t="str">
            <v>-</v>
          </cell>
          <cell r="TU7" t="str">
            <v>-</v>
          </cell>
          <cell r="TV7" t="str">
            <v>-</v>
          </cell>
        </row>
        <row r="8">
          <cell r="A8">
            <v>4</v>
          </cell>
          <cell r="B8" t="str">
            <v>CIRUGIA EXPERIMENTAL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 t="str">
            <v>-</v>
          </cell>
          <cell r="AM8" t="str">
            <v>-</v>
          </cell>
          <cell r="AN8" t="str">
            <v>-</v>
          </cell>
          <cell r="AO8" t="str">
            <v>-</v>
          </cell>
          <cell r="AP8" t="str">
            <v>-</v>
          </cell>
          <cell r="AQ8" t="str">
            <v>-</v>
          </cell>
          <cell r="AR8" t="str">
            <v>-</v>
          </cell>
          <cell r="AS8" t="str">
            <v>-</v>
          </cell>
          <cell r="AT8" t="str">
            <v>-</v>
          </cell>
          <cell r="AU8" t="str">
            <v>-</v>
          </cell>
          <cell r="AX8">
            <v>0</v>
          </cell>
          <cell r="AY8" t="str">
            <v>-</v>
          </cell>
          <cell r="AZ8" t="str">
            <v>-</v>
          </cell>
          <cell r="BA8" t="str">
            <v>-</v>
          </cell>
          <cell r="BB8" t="str">
            <v>-</v>
          </cell>
          <cell r="BC8" t="str">
            <v>-</v>
          </cell>
          <cell r="BD8" t="str">
            <v>-</v>
          </cell>
          <cell r="BE8" t="str">
            <v>-</v>
          </cell>
          <cell r="BF8" t="str">
            <v>-</v>
          </cell>
          <cell r="BG8" t="str">
            <v>-</v>
          </cell>
          <cell r="BH8" t="str">
            <v>-</v>
          </cell>
          <cell r="BI8" t="str">
            <v>-</v>
          </cell>
          <cell r="BJ8" t="str">
            <v>-</v>
          </cell>
          <cell r="BK8" t="str">
            <v>-</v>
          </cell>
          <cell r="BL8" t="str">
            <v>-</v>
          </cell>
          <cell r="BM8" t="str">
            <v>-</v>
          </cell>
          <cell r="BN8" t="str">
            <v>-</v>
          </cell>
          <cell r="BO8" t="str">
            <v>-</v>
          </cell>
          <cell r="BP8" t="str">
            <v>-</v>
          </cell>
          <cell r="BQ8" t="str">
            <v>-</v>
          </cell>
          <cell r="BR8" t="str">
            <v>-</v>
          </cell>
          <cell r="BS8" t="str">
            <v>-</v>
          </cell>
          <cell r="BT8" t="str">
            <v>-</v>
          </cell>
          <cell r="BU8" t="str">
            <v>-</v>
          </cell>
          <cell r="BV8" t="str">
            <v>-</v>
          </cell>
          <cell r="BW8" t="str">
            <v>-</v>
          </cell>
          <cell r="BX8" t="str">
            <v>-</v>
          </cell>
          <cell r="BY8" t="str">
            <v>-</v>
          </cell>
          <cell r="BZ8" t="str">
            <v>-</v>
          </cell>
          <cell r="CA8" t="str">
            <v>-</v>
          </cell>
          <cell r="CB8" t="str">
            <v>-</v>
          </cell>
          <cell r="CC8" t="str">
            <v>-</v>
          </cell>
          <cell r="CD8" t="str">
            <v>-</v>
          </cell>
          <cell r="CE8" t="str">
            <v>-</v>
          </cell>
          <cell r="CF8" t="str">
            <v>-</v>
          </cell>
          <cell r="CG8" t="str">
            <v>-</v>
          </cell>
          <cell r="CH8" t="str">
            <v>-</v>
          </cell>
          <cell r="CI8" t="str">
            <v>-</v>
          </cell>
          <cell r="CJ8" t="str">
            <v>-</v>
          </cell>
          <cell r="CN8" t="str">
            <v>-</v>
          </cell>
          <cell r="CO8" t="str">
            <v>-</v>
          </cell>
          <cell r="CP8" t="str">
            <v>-</v>
          </cell>
          <cell r="CQ8" t="str">
            <v>-</v>
          </cell>
          <cell r="CR8" t="str">
            <v>-</v>
          </cell>
          <cell r="CS8" t="str">
            <v>-</v>
          </cell>
          <cell r="CT8" t="str">
            <v>-</v>
          </cell>
          <cell r="CU8" t="str">
            <v>-</v>
          </cell>
          <cell r="CV8" t="str">
            <v>-</v>
          </cell>
          <cell r="CW8" t="str">
            <v>-</v>
          </cell>
          <cell r="CX8" t="str">
            <v>-</v>
          </cell>
          <cell r="CY8" t="str">
            <v>-</v>
          </cell>
          <cell r="CZ8" t="str">
            <v>-</v>
          </cell>
          <cell r="DA8" t="str">
            <v>-</v>
          </cell>
          <cell r="DB8" t="str">
            <v>-</v>
          </cell>
          <cell r="DC8" t="str">
            <v>-</v>
          </cell>
          <cell r="DD8" t="str">
            <v>-</v>
          </cell>
          <cell r="DE8" t="str">
            <v>-</v>
          </cell>
          <cell r="DF8" t="str">
            <v>-</v>
          </cell>
          <cell r="DG8" t="str">
            <v>-</v>
          </cell>
          <cell r="DH8" t="str">
            <v>-</v>
          </cell>
          <cell r="DI8" t="str">
            <v>-</v>
          </cell>
          <cell r="DJ8" t="str">
            <v>-</v>
          </cell>
          <cell r="DK8" t="str">
            <v>-</v>
          </cell>
          <cell r="DL8" t="str">
            <v>-</v>
          </cell>
          <cell r="DM8" t="str">
            <v>-</v>
          </cell>
          <cell r="DN8" t="str">
            <v>-</v>
          </cell>
          <cell r="DO8" t="str">
            <v>-</v>
          </cell>
          <cell r="DP8" t="str">
            <v>-</v>
          </cell>
          <cell r="DQ8" t="str">
            <v>-</v>
          </cell>
          <cell r="DR8" t="str">
            <v>-</v>
          </cell>
          <cell r="DS8" t="str">
            <v>-</v>
          </cell>
          <cell r="DT8" t="str">
            <v>-</v>
          </cell>
          <cell r="DU8" t="str">
            <v>-</v>
          </cell>
          <cell r="DV8" t="str">
            <v>-</v>
          </cell>
          <cell r="DW8" t="str">
            <v>-</v>
          </cell>
          <cell r="DX8" t="str">
            <v>-</v>
          </cell>
          <cell r="DY8" t="str">
            <v>-</v>
          </cell>
          <cell r="EC8" t="str">
            <v>-</v>
          </cell>
          <cell r="ED8" t="str">
            <v>-</v>
          </cell>
          <cell r="EE8" t="str">
            <v>-</v>
          </cell>
          <cell r="EF8" t="str">
            <v>-</v>
          </cell>
          <cell r="EG8" t="str">
            <v>-</v>
          </cell>
          <cell r="EH8" t="str">
            <v>-</v>
          </cell>
          <cell r="EI8" t="str">
            <v>-</v>
          </cell>
          <cell r="EJ8" t="str">
            <v>-</v>
          </cell>
          <cell r="EK8" t="str">
            <v>-</v>
          </cell>
          <cell r="EL8" t="str">
            <v>-</v>
          </cell>
          <cell r="EM8" t="str">
            <v>-</v>
          </cell>
          <cell r="EN8" t="str">
            <v>-</v>
          </cell>
          <cell r="EO8" t="str">
            <v>-</v>
          </cell>
          <cell r="EP8" t="str">
            <v>-</v>
          </cell>
          <cell r="EQ8" t="str">
            <v>-</v>
          </cell>
          <cell r="ER8" t="str">
            <v>-</v>
          </cell>
          <cell r="ES8" t="str">
            <v>-</v>
          </cell>
          <cell r="ET8" t="str">
            <v>-</v>
          </cell>
          <cell r="EU8" t="str">
            <v>-</v>
          </cell>
          <cell r="EV8" t="str">
            <v>-</v>
          </cell>
          <cell r="EW8" t="str">
            <v>-</v>
          </cell>
          <cell r="EX8" t="str">
            <v>-</v>
          </cell>
          <cell r="EY8" t="str">
            <v>-</v>
          </cell>
          <cell r="EZ8" t="str">
            <v>-</v>
          </cell>
          <cell r="FA8" t="str">
            <v>-</v>
          </cell>
          <cell r="FB8" t="str">
            <v>-</v>
          </cell>
          <cell r="FC8" t="str">
            <v>-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  <cell r="IE8" t="str">
            <v>-</v>
          </cell>
          <cell r="IF8" t="str">
            <v>-</v>
          </cell>
          <cell r="IG8" t="str">
            <v>-</v>
          </cell>
          <cell r="IH8" t="str">
            <v>-</v>
          </cell>
          <cell r="II8" t="str">
            <v>-</v>
          </cell>
          <cell r="IJ8" t="str">
            <v>-</v>
          </cell>
          <cell r="IK8" t="str">
            <v>-</v>
          </cell>
          <cell r="IL8" t="str">
            <v>-</v>
          </cell>
          <cell r="IM8" t="str">
            <v>-</v>
          </cell>
          <cell r="IN8" t="str">
            <v>-</v>
          </cell>
          <cell r="IO8" t="str">
            <v>-</v>
          </cell>
          <cell r="IP8" t="str">
            <v>-</v>
          </cell>
          <cell r="IQ8" t="str">
            <v>-</v>
          </cell>
          <cell r="IR8" t="str">
            <v>-</v>
          </cell>
          <cell r="IV8" t="str">
            <v>-</v>
          </cell>
          <cell r="IW8" t="str">
            <v>-</v>
          </cell>
          <cell r="IX8" t="str">
            <v>-</v>
          </cell>
          <cell r="IY8" t="str">
            <v>-</v>
          </cell>
          <cell r="IZ8" t="str">
            <v>-</v>
          </cell>
          <cell r="JA8" t="str">
            <v>-</v>
          </cell>
          <cell r="JB8" t="str">
            <v>-</v>
          </cell>
          <cell r="JC8" t="str">
            <v>-</v>
          </cell>
          <cell r="JD8" t="str">
            <v>-</v>
          </cell>
          <cell r="JE8" t="str">
            <v>-</v>
          </cell>
          <cell r="JF8" t="str">
            <v>-</v>
          </cell>
          <cell r="JG8" t="str">
            <v>-</v>
          </cell>
          <cell r="JH8" t="str">
            <v>-</v>
          </cell>
          <cell r="JI8" t="str">
            <v>-</v>
          </cell>
          <cell r="JJ8" t="str">
            <v>-</v>
          </cell>
          <cell r="JK8" t="str">
            <v>-</v>
          </cell>
          <cell r="JL8" t="str">
            <v>-</v>
          </cell>
          <cell r="JM8" t="str">
            <v>-</v>
          </cell>
          <cell r="JN8" t="str">
            <v>-</v>
          </cell>
          <cell r="JO8" t="str">
            <v>-</v>
          </cell>
          <cell r="JP8" t="str">
            <v>-</v>
          </cell>
          <cell r="JQ8" t="str">
            <v>-</v>
          </cell>
          <cell r="JR8" t="str">
            <v>-</v>
          </cell>
          <cell r="JS8" t="str">
            <v>-</v>
          </cell>
          <cell r="JT8" t="str">
            <v>-</v>
          </cell>
          <cell r="JU8" t="str">
            <v>-</v>
          </cell>
          <cell r="JV8" t="str">
            <v>-</v>
          </cell>
          <cell r="JW8" t="str">
            <v>-</v>
          </cell>
          <cell r="JX8" t="str">
            <v>-</v>
          </cell>
          <cell r="JY8" t="str">
            <v>-</v>
          </cell>
          <cell r="JZ8" t="str">
            <v>-</v>
          </cell>
          <cell r="KA8" t="str">
            <v>-</v>
          </cell>
          <cell r="KB8" t="str">
            <v>-</v>
          </cell>
          <cell r="KC8" t="str">
            <v>-</v>
          </cell>
          <cell r="KD8" t="str">
            <v>-</v>
          </cell>
          <cell r="KE8" t="str">
            <v>-</v>
          </cell>
          <cell r="KF8" t="str">
            <v>-</v>
          </cell>
          <cell r="KG8" t="str">
            <v>-</v>
          </cell>
          <cell r="KK8" t="str">
            <v>-</v>
          </cell>
          <cell r="KL8" t="str">
            <v>-</v>
          </cell>
          <cell r="KM8" t="str">
            <v>-</v>
          </cell>
          <cell r="KN8" t="str">
            <v>-</v>
          </cell>
          <cell r="KO8" t="str">
            <v>-</v>
          </cell>
          <cell r="KP8" t="str">
            <v>-</v>
          </cell>
          <cell r="KQ8" t="str">
            <v>-</v>
          </cell>
          <cell r="KR8" t="str">
            <v>-</v>
          </cell>
          <cell r="KS8" t="str">
            <v>-</v>
          </cell>
          <cell r="KT8" t="str">
            <v>-</v>
          </cell>
          <cell r="KU8" t="str">
            <v>-</v>
          </cell>
          <cell r="KV8" t="str">
            <v>-</v>
          </cell>
          <cell r="KW8" t="str">
            <v>-</v>
          </cell>
          <cell r="KX8" t="str">
            <v>-</v>
          </cell>
          <cell r="KY8" t="str">
            <v>-</v>
          </cell>
          <cell r="KZ8" t="str">
            <v>-</v>
          </cell>
          <cell r="LA8" t="str">
            <v>-</v>
          </cell>
          <cell r="LB8" t="str">
            <v>-</v>
          </cell>
          <cell r="LC8" t="str">
            <v>-</v>
          </cell>
          <cell r="LD8" t="str">
            <v>-</v>
          </cell>
          <cell r="LE8" t="str">
            <v>-</v>
          </cell>
          <cell r="LF8" t="str">
            <v>-</v>
          </cell>
          <cell r="LG8" t="str">
            <v>-</v>
          </cell>
          <cell r="LH8" t="str">
            <v>-</v>
          </cell>
          <cell r="LI8" t="str">
            <v>-</v>
          </cell>
          <cell r="LJ8" t="str">
            <v>-</v>
          </cell>
          <cell r="LK8" t="str">
            <v>-</v>
          </cell>
          <cell r="LL8" t="str">
            <v>-</v>
          </cell>
          <cell r="LM8" t="str">
            <v>-</v>
          </cell>
          <cell r="LN8" t="str">
            <v>-</v>
          </cell>
          <cell r="LO8" t="str">
            <v>-</v>
          </cell>
          <cell r="LP8" t="str">
            <v>-</v>
          </cell>
          <cell r="LQ8" t="str">
            <v>-</v>
          </cell>
          <cell r="LR8" t="str">
            <v>-</v>
          </cell>
          <cell r="LS8" t="str">
            <v>-</v>
          </cell>
          <cell r="LT8" t="str">
            <v>-</v>
          </cell>
          <cell r="LU8" t="str">
            <v>-</v>
          </cell>
          <cell r="LV8" t="str">
            <v>-</v>
          </cell>
          <cell r="LZ8" t="str">
            <v>-</v>
          </cell>
          <cell r="MA8" t="str">
            <v>-</v>
          </cell>
          <cell r="MB8" t="str">
            <v>-</v>
          </cell>
          <cell r="MC8" t="str">
            <v>-</v>
          </cell>
          <cell r="MD8" t="str">
            <v>-</v>
          </cell>
          <cell r="ME8" t="str">
            <v>-</v>
          </cell>
          <cell r="MF8" t="str">
            <v>-</v>
          </cell>
          <cell r="MG8" t="str">
            <v>-</v>
          </cell>
          <cell r="MH8" t="str">
            <v>-</v>
          </cell>
          <cell r="MI8" t="str">
            <v>-</v>
          </cell>
          <cell r="MJ8" t="str">
            <v>-</v>
          </cell>
          <cell r="MK8" t="str">
            <v>-</v>
          </cell>
          <cell r="ML8" t="str">
            <v>-</v>
          </cell>
          <cell r="MM8" t="str">
            <v>-</v>
          </cell>
          <cell r="MN8" t="str">
            <v>-</v>
          </cell>
          <cell r="MO8" t="str">
            <v>-</v>
          </cell>
          <cell r="MP8" t="str">
            <v>-</v>
          </cell>
          <cell r="MQ8" t="str">
            <v>-</v>
          </cell>
          <cell r="MR8" t="str">
            <v>-</v>
          </cell>
          <cell r="MS8" t="str">
            <v>-</v>
          </cell>
          <cell r="MT8" t="str">
            <v>-</v>
          </cell>
          <cell r="MU8" t="str">
            <v>-</v>
          </cell>
          <cell r="MV8" t="str">
            <v>-</v>
          </cell>
          <cell r="MW8" t="str">
            <v>-</v>
          </cell>
          <cell r="MX8" t="str">
            <v>-</v>
          </cell>
          <cell r="MY8" t="str">
            <v>-</v>
          </cell>
          <cell r="MZ8" t="str">
            <v>-</v>
          </cell>
          <cell r="NA8" t="str">
            <v>-</v>
          </cell>
          <cell r="NB8" t="str">
            <v>-</v>
          </cell>
          <cell r="NC8" t="str">
            <v>-</v>
          </cell>
          <cell r="ND8" t="str">
            <v>-</v>
          </cell>
          <cell r="NE8" t="str">
            <v>-</v>
          </cell>
          <cell r="NF8" t="str">
            <v>-</v>
          </cell>
          <cell r="NG8" t="str">
            <v>-</v>
          </cell>
          <cell r="NH8" t="str">
            <v>-</v>
          </cell>
          <cell r="NI8" t="str">
            <v>-</v>
          </cell>
          <cell r="NJ8" t="str">
            <v>-</v>
          </cell>
          <cell r="NK8" t="str">
            <v>-</v>
          </cell>
          <cell r="NO8" t="str">
            <v>-</v>
          </cell>
          <cell r="NP8" t="str">
            <v>-</v>
          </cell>
          <cell r="NQ8" t="str">
            <v>-</v>
          </cell>
          <cell r="NR8" t="str">
            <v>-</v>
          </cell>
          <cell r="NS8" t="str">
            <v>-</v>
          </cell>
          <cell r="NT8" t="str">
            <v>-</v>
          </cell>
          <cell r="NU8" t="str">
            <v>-</v>
          </cell>
          <cell r="NV8" t="str">
            <v>-</v>
          </cell>
          <cell r="NW8" t="str">
            <v>-</v>
          </cell>
          <cell r="NX8" t="str">
            <v>-</v>
          </cell>
          <cell r="NY8" t="str">
            <v>-</v>
          </cell>
          <cell r="NZ8" t="str">
            <v>-</v>
          </cell>
          <cell r="OA8" t="str">
            <v>-</v>
          </cell>
          <cell r="OB8" t="str">
            <v>-</v>
          </cell>
          <cell r="OC8" t="str">
            <v>-</v>
          </cell>
          <cell r="OD8" t="str">
            <v>-</v>
          </cell>
          <cell r="OE8" t="str">
            <v>-</v>
          </cell>
          <cell r="OF8" t="str">
            <v>-</v>
          </cell>
          <cell r="OG8" t="str">
            <v>-</v>
          </cell>
          <cell r="OH8" t="str">
            <v>-</v>
          </cell>
          <cell r="OI8" t="str">
            <v>-</v>
          </cell>
          <cell r="OJ8" t="str">
            <v>-</v>
          </cell>
          <cell r="OK8" t="str">
            <v>-</v>
          </cell>
          <cell r="OL8" t="str">
            <v>-</v>
          </cell>
          <cell r="OM8" t="str">
            <v>-</v>
          </cell>
          <cell r="ON8" t="str">
            <v>-</v>
          </cell>
          <cell r="OO8" t="str">
            <v>-</v>
          </cell>
          <cell r="OP8" t="str">
            <v>-</v>
          </cell>
          <cell r="OQ8" t="str">
            <v>-</v>
          </cell>
          <cell r="OR8" t="str">
            <v>-</v>
          </cell>
          <cell r="OS8" t="str">
            <v>-</v>
          </cell>
          <cell r="OT8" t="str">
            <v>-</v>
          </cell>
          <cell r="OU8" t="str">
            <v>-</v>
          </cell>
          <cell r="OV8" t="str">
            <v>-</v>
          </cell>
          <cell r="OW8" t="str">
            <v>-</v>
          </cell>
          <cell r="OX8" t="str">
            <v>-</v>
          </cell>
          <cell r="OY8" t="str">
            <v>-</v>
          </cell>
          <cell r="OZ8" t="str">
            <v>-</v>
          </cell>
          <cell r="PD8" t="str">
            <v>-</v>
          </cell>
          <cell r="PE8" t="str">
            <v>-</v>
          </cell>
          <cell r="PF8" t="str">
            <v>-</v>
          </cell>
          <cell r="PG8" t="str">
            <v>-</v>
          </cell>
          <cell r="PH8" t="str">
            <v>-</v>
          </cell>
          <cell r="PI8" t="str">
            <v>-</v>
          </cell>
          <cell r="PJ8" t="str">
            <v>-</v>
          </cell>
          <cell r="PK8" t="str">
            <v>-</v>
          </cell>
          <cell r="PL8" t="str">
            <v>-</v>
          </cell>
          <cell r="PM8" t="str">
            <v>-</v>
          </cell>
          <cell r="PN8" t="str">
            <v>-</v>
          </cell>
          <cell r="PO8" t="str">
            <v>-</v>
          </cell>
          <cell r="PP8" t="str">
            <v>-</v>
          </cell>
          <cell r="PQ8" t="str">
            <v>-</v>
          </cell>
          <cell r="PR8" t="str">
            <v>-</v>
          </cell>
          <cell r="PS8" t="str">
            <v>-</v>
          </cell>
          <cell r="PT8" t="str">
            <v>-</v>
          </cell>
          <cell r="PU8" t="str">
            <v>-</v>
          </cell>
          <cell r="PV8" t="str">
            <v>-</v>
          </cell>
          <cell r="PW8" t="str">
            <v>-</v>
          </cell>
          <cell r="PX8" t="str">
            <v>-</v>
          </cell>
          <cell r="PY8" t="str">
            <v>-</v>
          </cell>
          <cell r="PZ8" t="str">
            <v>-</v>
          </cell>
          <cell r="QA8" t="str">
            <v>-</v>
          </cell>
          <cell r="QB8" t="str">
            <v>-</v>
          </cell>
          <cell r="QC8" t="str">
            <v>-</v>
          </cell>
          <cell r="QD8" t="str">
            <v>-</v>
          </cell>
          <cell r="QE8" t="str">
            <v>-</v>
          </cell>
          <cell r="QF8" t="str">
            <v>-</v>
          </cell>
          <cell r="QG8" t="str">
            <v>-</v>
          </cell>
          <cell r="QH8" t="str">
            <v>-</v>
          </cell>
          <cell r="QI8" t="str">
            <v>-</v>
          </cell>
          <cell r="QJ8" t="str">
            <v>-</v>
          </cell>
          <cell r="QK8" t="str">
            <v>-</v>
          </cell>
          <cell r="QL8" t="str">
            <v>-</v>
          </cell>
          <cell r="QM8" t="str">
            <v>-</v>
          </cell>
          <cell r="QN8" t="str">
            <v>-</v>
          </cell>
          <cell r="QO8" t="str">
            <v>-</v>
          </cell>
          <cell r="QS8" t="str">
            <v>-</v>
          </cell>
          <cell r="QT8" t="str">
            <v>-</v>
          </cell>
          <cell r="QU8" t="str">
            <v>-</v>
          </cell>
          <cell r="QV8" t="str">
            <v>-</v>
          </cell>
          <cell r="QW8" t="str">
            <v>-</v>
          </cell>
          <cell r="QX8" t="str">
            <v>-</v>
          </cell>
          <cell r="QY8" t="str">
            <v>-</v>
          </cell>
          <cell r="QZ8" t="str">
            <v>-</v>
          </cell>
          <cell r="RA8" t="str">
            <v>-</v>
          </cell>
          <cell r="RB8" t="str">
            <v>-</v>
          </cell>
          <cell r="RC8" t="str">
            <v>-</v>
          </cell>
          <cell r="RD8" t="str">
            <v>-</v>
          </cell>
          <cell r="RE8" t="str">
            <v>-</v>
          </cell>
          <cell r="RF8" t="str">
            <v>-</v>
          </cell>
          <cell r="RG8" t="str">
            <v>-</v>
          </cell>
          <cell r="RH8" t="str">
            <v>-</v>
          </cell>
          <cell r="RI8" t="str">
            <v>-</v>
          </cell>
          <cell r="RJ8" t="str">
            <v>-</v>
          </cell>
          <cell r="RK8" t="str">
            <v>-</v>
          </cell>
          <cell r="RL8" t="str">
            <v>-</v>
          </cell>
          <cell r="RM8" t="str">
            <v>-</v>
          </cell>
          <cell r="RN8" t="str">
            <v>-</v>
          </cell>
          <cell r="RO8" t="str">
            <v>-</v>
          </cell>
          <cell r="RP8" t="str">
            <v>-</v>
          </cell>
          <cell r="RQ8" t="str">
            <v>-</v>
          </cell>
          <cell r="RR8" t="str">
            <v>-</v>
          </cell>
          <cell r="RS8" t="str">
            <v>-</v>
          </cell>
          <cell r="RT8" t="str">
            <v>-</v>
          </cell>
          <cell r="RU8" t="str">
            <v>-</v>
          </cell>
          <cell r="RV8" t="str">
            <v>-</v>
          </cell>
          <cell r="RW8" t="str">
            <v>-</v>
          </cell>
          <cell r="RX8" t="str">
            <v>-</v>
          </cell>
          <cell r="RY8" t="str">
            <v>-</v>
          </cell>
          <cell r="RZ8" t="str">
            <v>-</v>
          </cell>
          <cell r="SA8" t="str">
            <v>-</v>
          </cell>
          <cell r="SB8" t="str">
            <v>-</v>
          </cell>
          <cell r="SC8" t="str">
            <v>-</v>
          </cell>
          <cell r="SD8" t="str">
            <v>-</v>
          </cell>
          <cell r="SH8" t="str">
            <v>-</v>
          </cell>
          <cell r="SI8" t="str">
            <v>-</v>
          </cell>
          <cell r="SJ8" t="str">
            <v>-</v>
          </cell>
          <cell r="SK8" t="str">
            <v>-</v>
          </cell>
          <cell r="SL8" t="str">
            <v>-</v>
          </cell>
          <cell r="SM8" t="str">
            <v>-</v>
          </cell>
          <cell r="SN8" t="str">
            <v>-</v>
          </cell>
          <cell r="SO8" t="str">
            <v>-</v>
          </cell>
          <cell r="SP8" t="str">
            <v>-</v>
          </cell>
          <cell r="SQ8" t="str">
            <v>-</v>
          </cell>
          <cell r="SR8" t="str">
            <v>-</v>
          </cell>
          <cell r="SS8" t="str">
            <v>-</v>
          </cell>
          <cell r="ST8" t="str">
            <v>-</v>
          </cell>
          <cell r="SU8" t="str">
            <v>-</v>
          </cell>
          <cell r="SV8" t="str">
            <v>-</v>
          </cell>
          <cell r="SW8" t="str">
            <v>-</v>
          </cell>
          <cell r="SX8" t="str">
            <v>-</v>
          </cell>
          <cell r="SY8" t="str">
            <v>-</v>
          </cell>
          <cell r="SZ8" t="str">
            <v>-</v>
          </cell>
          <cell r="TA8" t="str">
            <v>-</v>
          </cell>
          <cell r="TB8" t="str">
            <v>-</v>
          </cell>
          <cell r="TC8" t="str">
            <v>-</v>
          </cell>
          <cell r="TD8" t="str">
            <v>-</v>
          </cell>
          <cell r="TE8" t="str">
            <v>-</v>
          </cell>
          <cell r="TF8" t="str">
            <v>-</v>
          </cell>
          <cell r="TG8" t="str">
            <v>-</v>
          </cell>
          <cell r="TH8" t="str">
            <v>-</v>
          </cell>
          <cell r="TI8" t="str">
            <v>-</v>
          </cell>
          <cell r="TJ8" t="str">
            <v>-</v>
          </cell>
          <cell r="TK8" t="str">
            <v>-</v>
          </cell>
          <cell r="TL8" t="str">
            <v>-</v>
          </cell>
          <cell r="TM8" t="str">
            <v>-</v>
          </cell>
          <cell r="TN8" t="str">
            <v>-</v>
          </cell>
          <cell r="TO8" t="str">
            <v>-</v>
          </cell>
          <cell r="TP8" t="str">
            <v>-</v>
          </cell>
          <cell r="TQ8" t="str">
            <v>-</v>
          </cell>
          <cell r="TR8" t="str">
            <v>-</v>
          </cell>
          <cell r="TS8" t="str">
            <v>-</v>
          </cell>
          <cell r="TT8">
            <v>0</v>
          </cell>
          <cell r="TU8">
            <v>0</v>
          </cell>
          <cell r="TV8">
            <v>0</v>
          </cell>
        </row>
      </sheetData>
      <sheetData sheetId="12">
        <row r="5">
          <cell r="A5">
            <v>1</v>
          </cell>
          <cell r="B5" t="str">
            <v>MEDICINA A</v>
          </cell>
          <cell r="C5">
            <v>9</v>
          </cell>
          <cell r="D5">
            <v>212</v>
          </cell>
          <cell r="E5">
            <v>261</v>
          </cell>
          <cell r="F5">
            <v>38</v>
          </cell>
          <cell r="G5">
            <v>3</v>
          </cell>
          <cell r="H5">
            <v>3</v>
          </cell>
          <cell r="I5">
            <v>286</v>
          </cell>
          <cell r="J5">
            <v>240</v>
          </cell>
          <cell r="K5">
            <v>48</v>
          </cell>
          <cell r="L5">
            <v>20</v>
          </cell>
          <cell r="M5">
            <v>86.774193548387103</v>
          </cell>
          <cell r="N5">
            <v>1.7083333333333333</v>
          </cell>
          <cell r="O5">
            <v>2.4</v>
          </cell>
          <cell r="P5">
            <v>9.3958333333333339</v>
          </cell>
          <cell r="Q5">
            <v>0</v>
          </cell>
          <cell r="R5">
            <v>0</v>
          </cell>
          <cell r="S5">
            <v>0</v>
          </cell>
          <cell r="U5">
            <v>68.75</v>
          </cell>
          <cell r="V5">
            <v>17.35483870967742</v>
          </cell>
          <cell r="X5">
            <v>32</v>
          </cell>
          <cell r="Y5">
            <v>20</v>
          </cell>
          <cell r="Z5">
            <v>98.214285714285708</v>
          </cell>
          <cell r="AA5">
            <v>0.3125</v>
          </cell>
          <cell r="AB5">
            <v>1.6</v>
          </cell>
          <cell r="AC5">
            <v>10.9375</v>
          </cell>
          <cell r="AD5">
            <v>0</v>
          </cell>
          <cell r="AE5">
            <v>0</v>
          </cell>
          <cell r="AF5">
            <v>0</v>
          </cell>
          <cell r="AH5">
            <v>84.375</v>
          </cell>
          <cell r="AI5">
            <v>19.642857142857142</v>
          </cell>
          <cell r="AK5">
            <v>40</v>
          </cell>
          <cell r="AL5">
            <v>17</v>
          </cell>
          <cell r="AM5">
            <v>100.75901328273244</v>
          </cell>
          <cell r="AN5">
            <v>-0.1</v>
          </cell>
          <cell r="AO5">
            <v>2.3529411764705883</v>
          </cell>
          <cell r="AP5">
            <v>22.2</v>
          </cell>
          <cell r="AQ5">
            <v>1</v>
          </cell>
          <cell r="AR5">
            <v>2.5</v>
          </cell>
          <cell r="AS5">
            <v>2.5</v>
          </cell>
          <cell r="AU5">
            <v>77.5</v>
          </cell>
          <cell r="AV5">
            <v>17.129032258064516</v>
          </cell>
          <cell r="AX5">
            <v>49</v>
          </cell>
          <cell r="AY5">
            <v>20</v>
          </cell>
          <cell r="AZ5">
            <v>94.032258064516128</v>
          </cell>
          <cell r="BA5">
            <v>0.75510204081632648</v>
          </cell>
          <cell r="BB5">
            <v>2.4500000000000002</v>
          </cell>
          <cell r="BC5">
            <v>12.795918367346939</v>
          </cell>
          <cell r="BD5">
            <v>0</v>
          </cell>
          <cell r="BE5">
            <v>0</v>
          </cell>
          <cell r="BF5">
            <v>0</v>
          </cell>
          <cell r="BH5">
            <v>55.102040816326522</v>
          </cell>
          <cell r="BI5">
            <v>19.433333333333334</v>
          </cell>
          <cell r="BK5">
            <v>57</v>
          </cell>
          <cell r="BL5">
            <v>20</v>
          </cell>
          <cell r="BM5">
            <v>95.967741935483872</v>
          </cell>
          <cell r="BN5">
            <v>0.43859649122807015</v>
          </cell>
          <cell r="BO5">
            <v>2.85</v>
          </cell>
          <cell r="BP5">
            <v>8.0526315789473681</v>
          </cell>
          <cell r="BQ5">
            <v>0</v>
          </cell>
          <cell r="BR5">
            <v>0</v>
          </cell>
          <cell r="BS5">
            <v>0</v>
          </cell>
          <cell r="BU5">
            <v>82.456140350877192</v>
          </cell>
          <cell r="BV5">
            <v>19.2</v>
          </cell>
          <cell r="BX5">
            <v>58</v>
          </cell>
          <cell r="BY5">
            <v>20</v>
          </cell>
          <cell r="BZ5">
            <v>89.666666666666657</v>
          </cell>
          <cell r="CA5">
            <v>1.0689655172413792</v>
          </cell>
          <cell r="CB5">
            <v>2.9</v>
          </cell>
          <cell r="CC5">
            <v>7.5</v>
          </cell>
          <cell r="CD5">
            <v>0</v>
          </cell>
          <cell r="CE5">
            <v>0</v>
          </cell>
          <cell r="CF5">
            <v>0</v>
          </cell>
          <cell r="CH5">
            <v>81.034482758620683</v>
          </cell>
          <cell r="CI5">
            <v>17.899999999999999</v>
          </cell>
          <cell r="CK5">
            <v>36</v>
          </cell>
          <cell r="CL5">
            <v>20</v>
          </cell>
          <cell r="CM5">
            <v>93.870967741935488</v>
          </cell>
          <cell r="CN5">
            <v>1.0555555555555556</v>
          </cell>
          <cell r="CO5">
            <v>1.8</v>
          </cell>
          <cell r="CP5">
            <v>10.527777777777779</v>
          </cell>
          <cell r="CQ5">
            <v>0</v>
          </cell>
          <cell r="CR5">
            <v>0</v>
          </cell>
          <cell r="CS5">
            <v>0</v>
          </cell>
          <cell r="CU5">
            <v>86.111111111111114</v>
          </cell>
          <cell r="CV5">
            <v>18.8</v>
          </cell>
          <cell r="CW5">
            <v>66</v>
          </cell>
          <cell r="CX5">
            <v>44</v>
          </cell>
          <cell r="CY5">
            <v>20</v>
          </cell>
          <cell r="CZ5">
            <v>91.290322580645167</v>
          </cell>
          <cell r="DA5">
            <v>1.2272727272727273</v>
          </cell>
          <cell r="DB5">
            <v>2.2000000000000002</v>
          </cell>
          <cell r="DC5">
            <v>14.795454545454545</v>
          </cell>
          <cell r="DD5">
            <v>3</v>
          </cell>
          <cell r="DE5">
            <v>6.8181818181818175</v>
          </cell>
          <cell r="DF5">
            <v>6.8181818181818175</v>
          </cell>
          <cell r="DH5">
            <v>90.909090909090907</v>
          </cell>
          <cell r="DI5">
            <v>18.3</v>
          </cell>
          <cell r="DJ5">
            <v>56</v>
          </cell>
          <cell r="DK5">
            <v>37</v>
          </cell>
          <cell r="DL5">
            <v>20</v>
          </cell>
          <cell r="DM5">
            <v>94.833333333333343</v>
          </cell>
          <cell r="DN5">
            <v>0.83783783783783783</v>
          </cell>
          <cell r="DO5">
            <v>1.85</v>
          </cell>
          <cell r="DP5">
            <v>8.8108108108108105</v>
          </cell>
          <cell r="DQ5">
            <v>0</v>
          </cell>
          <cell r="DR5">
            <v>0</v>
          </cell>
          <cell r="DS5">
            <v>0</v>
          </cell>
          <cell r="DU5">
            <v>70.270270270270274</v>
          </cell>
          <cell r="DV5">
            <v>18.966666666666665</v>
          </cell>
          <cell r="DW5">
            <v>40</v>
          </cell>
          <cell r="DX5">
            <v>39</v>
          </cell>
          <cell r="DY5">
            <v>20</v>
          </cell>
          <cell r="DZ5">
            <v>99.516129032258064</v>
          </cell>
          <cell r="EA5">
            <v>7.6923076923076927E-2</v>
          </cell>
          <cell r="EB5">
            <v>1.95</v>
          </cell>
          <cell r="EC5">
            <v>17.358974358974358</v>
          </cell>
          <cell r="ED5">
            <v>1</v>
          </cell>
          <cell r="EE5">
            <v>2.5641025641025639</v>
          </cell>
          <cell r="EF5">
            <v>2.5641025641025639</v>
          </cell>
          <cell r="EH5">
            <v>74.358974358974365</v>
          </cell>
          <cell r="EI5">
            <v>19.903225806451612</v>
          </cell>
          <cell r="EK5">
            <v>40</v>
          </cell>
          <cell r="EL5">
            <v>20</v>
          </cell>
          <cell r="EM5">
            <v>98.166666666666671</v>
          </cell>
          <cell r="EN5">
            <v>0.27500000000000002</v>
          </cell>
          <cell r="EO5">
            <v>2</v>
          </cell>
          <cell r="EP5">
            <v>11.025</v>
          </cell>
          <cell r="EQ5">
            <v>0</v>
          </cell>
          <cell r="ER5">
            <v>0</v>
          </cell>
          <cell r="ES5">
            <v>0</v>
          </cell>
          <cell r="EU5">
            <v>72.5</v>
          </cell>
          <cell r="EV5">
            <v>19.633333333333333</v>
          </cell>
          <cell r="EX5">
            <v>46</v>
          </cell>
          <cell r="EY5">
            <v>20</v>
          </cell>
          <cell r="EZ5">
            <v>95</v>
          </cell>
          <cell r="FA5">
            <v>0.67391304347826086</v>
          </cell>
          <cell r="FB5">
            <v>2.2999999999999998</v>
          </cell>
          <cell r="FC5">
            <v>13.043478260869565</v>
          </cell>
          <cell r="FD5">
            <v>0</v>
          </cell>
          <cell r="FE5">
            <v>0</v>
          </cell>
          <cell r="FF5">
            <v>0</v>
          </cell>
          <cell r="FH5">
            <v>91.304347826086953</v>
          </cell>
          <cell r="FI5">
            <v>19</v>
          </cell>
          <cell r="FK5">
            <v>526</v>
          </cell>
          <cell r="FL5">
            <v>19.727272727272727</v>
          </cell>
          <cell r="FM5">
            <v>95.00485638962121</v>
          </cell>
          <cell r="FN5">
            <v>0.68441064638783267</v>
          </cell>
          <cell r="FO5">
            <v>26.663594470046085</v>
          </cell>
          <cell r="FP5">
            <v>11.946768060836503</v>
          </cell>
          <cell r="FQ5">
            <v>5</v>
          </cell>
          <cell r="FR5">
            <v>0.95057034220532322</v>
          </cell>
          <cell r="FS5">
            <v>0.95057034220532322</v>
          </cell>
          <cell r="FT5">
            <v>0</v>
          </cell>
          <cell r="FU5">
            <v>77.756653992395442</v>
          </cell>
          <cell r="FV5">
            <v>18.758904109589039</v>
          </cell>
          <cell r="FW5">
            <v>162</v>
          </cell>
        </row>
        <row r="6">
          <cell r="A6">
            <v>2</v>
          </cell>
          <cell r="B6" t="str">
            <v>MEDICINA B</v>
          </cell>
          <cell r="C6">
            <v>32</v>
          </cell>
          <cell r="D6">
            <v>409</v>
          </cell>
          <cell r="E6">
            <v>483</v>
          </cell>
          <cell r="F6">
            <v>51</v>
          </cell>
          <cell r="G6">
            <v>7</v>
          </cell>
          <cell r="H6" t="str">
            <v xml:space="preserve"> </v>
          </cell>
          <cell r="I6">
            <v>568</v>
          </cell>
          <cell r="J6">
            <v>414</v>
          </cell>
          <cell r="K6">
            <v>85</v>
          </cell>
          <cell r="L6">
            <v>21</v>
          </cell>
          <cell r="M6">
            <v>90.629800307219668</v>
          </cell>
          <cell r="N6">
            <v>0.71764705882352942</v>
          </cell>
          <cell r="O6">
            <v>4.0476190476190474</v>
          </cell>
          <cell r="P6">
            <v>10.282352941176471</v>
          </cell>
          <cell r="Q6">
            <v>1</v>
          </cell>
          <cell r="R6">
            <v>1.1764705882352942</v>
          </cell>
          <cell r="S6">
            <v>1.1764705882352942</v>
          </cell>
          <cell r="U6">
            <v>68.235294117647058</v>
          </cell>
          <cell r="V6">
            <v>19.032258064516128</v>
          </cell>
          <cell r="X6">
            <v>75</v>
          </cell>
          <cell r="Y6">
            <v>21</v>
          </cell>
          <cell r="Z6">
            <v>96.088435374149668</v>
          </cell>
          <cell r="AA6">
            <v>0.30666666666666664</v>
          </cell>
          <cell r="AB6">
            <v>3.5714285714285716</v>
          </cell>
          <cell r="AC6">
            <v>8.9866666666666664</v>
          </cell>
          <cell r="AD6">
            <v>1</v>
          </cell>
          <cell r="AE6">
            <v>1.3333333333333335</v>
          </cell>
          <cell r="AF6">
            <v>1.3333333333333335</v>
          </cell>
          <cell r="AH6">
            <v>76</v>
          </cell>
          <cell r="AI6">
            <v>20.178571428571427</v>
          </cell>
          <cell r="AK6">
            <v>85</v>
          </cell>
          <cell r="AL6">
            <v>21</v>
          </cell>
          <cell r="AM6">
            <v>94.623655913978496</v>
          </cell>
          <cell r="AN6">
            <v>0.41176470588235292</v>
          </cell>
          <cell r="AO6">
            <v>4.0476190476190474</v>
          </cell>
          <cell r="AP6">
            <v>5.8588235294117643</v>
          </cell>
          <cell r="AQ6">
            <v>1</v>
          </cell>
          <cell r="AR6">
            <v>1.1764705882352942</v>
          </cell>
          <cell r="AS6">
            <v>1.1764705882352942</v>
          </cell>
          <cell r="AU6">
            <v>75.294117647058826</v>
          </cell>
          <cell r="AV6">
            <v>19.870967741935484</v>
          </cell>
          <cell r="AX6">
            <v>85</v>
          </cell>
          <cell r="AY6">
            <v>21</v>
          </cell>
          <cell r="AZ6">
            <v>88.018433179723502</v>
          </cell>
          <cell r="BA6">
            <v>0.91764705882352937</v>
          </cell>
          <cell r="BB6">
            <v>4.0476190476190474</v>
          </cell>
          <cell r="BC6">
            <v>8.2588235294117656</v>
          </cell>
          <cell r="BD6">
            <v>2</v>
          </cell>
          <cell r="BE6">
            <v>2.3529411764705883</v>
          </cell>
          <cell r="BF6">
            <v>2.3529411764705883</v>
          </cell>
          <cell r="BH6">
            <v>87.058823529411768</v>
          </cell>
          <cell r="BI6">
            <v>19.100000000000001</v>
          </cell>
          <cell r="BK6">
            <v>94</v>
          </cell>
          <cell r="BL6">
            <v>21</v>
          </cell>
          <cell r="BM6">
            <v>96.620583717357917</v>
          </cell>
          <cell r="BN6">
            <v>0.23404255319148937</v>
          </cell>
          <cell r="BO6">
            <v>4.4761904761904763</v>
          </cell>
          <cell r="BP6">
            <v>7.7234042553191493</v>
          </cell>
          <cell r="BQ6">
            <v>0</v>
          </cell>
          <cell r="BR6">
            <v>0</v>
          </cell>
          <cell r="BS6">
            <v>0</v>
          </cell>
          <cell r="BU6">
            <v>81.914893617021278</v>
          </cell>
          <cell r="BV6">
            <v>20.3</v>
          </cell>
          <cell r="BX6">
            <v>82</v>
          </cell>
          <cell r="BY6">
            <v>20</v>
          </cell>
          <cell r="BZ6">
            <v>98.5</v>
          </cell>
          <cell r="CA6">
            <v>0.10975609756097561</v>
          </cell>
          <cell r="CB6">
            <v>4.0999999999999996</v>
          </cell>
          <cell r="CC6">
            <v>8.1463414634146343</v>
          </cell>
          <cell r="CD6">
            <v>0</v>
          </cell>
          <cell r="CE6">
            <v>0</v>
          </cell>
          <cell r="CF6">
            <v>0</v>
          </cell>
          <cell r="CH6">
            <v>80.487804878048792</v>
          </cell>
          <cell r="CI6">
            <v>19.7</v>
          </cell>
          <cell r="CK6">
            <v>85</v>
          </cell>
          <cell r="CL6">
            <v>22</v>
          </cell>
          <cell r="CM6">
            <v>90.322580645161281</v>
          </cell>
          <cell r="CN6">
            <v>0.77647058823529413</v>
          </cell>
          <cell r="CO6">
            <v>3.8636363636363638</v>
          </cell>
          <cell r="CP6">
            <v>11.588235294117647</v>
          </cell>
          <cell r="CQ6">
            <v>2</v>
          </cell>
          <cell r="CR6">
            <v>2.3529411764705883</v>
          </cell>
          <cell r="CS6">
            <v>2.3529411764705883</v>
          </cell>
          <cell r="CU6">
            <v>81.17647058823529</v>
          </cell>
          <cell r="CV6">
            <v>19.899999999999999</v>
          </cell>
          <cell r="CX6">
            <v>91</v>
          </cell>
          <cell r="CY6">
            <v>20</v>
          </cell>
          <cell r="CZ6">
            <v>88.387096774193552</v>
          </cell>
          <cell r="DA6">
            <v>0.79120879120879117</v>
          </cell>
          <cell r="DB6">
            <v>4.55</v>
          </cell>
          <cell r="DC6">
            <v>5.7362637362637363</v>
          </cell>
          <cell r="DD6">
            <v>1</v>
          </cell>
          <cell r="DE6">
            <v>1.098901098901099</v>
          </cell>
          <cell r="DF6">
            <v>1.098901098901099</v>
          </cell>
          <cell r="DH6">
            <v>90.109890109890117</v>
          </cell>
          <cell r="DI6">
            <v>17.7</v>
          </cell>
          <cell r="DK6">
            <v>60</v>
          </cell>
          <cell r="DL6">
            <v>20</v>
          </cell>
          <cell r="DM6">
            <v>99.833333333333329</v>
          </cell>
          <cell r="DN6">
            <v>1.6666666666666666E-2</v>
          </cell>
          <cell r="DO6">
            <v>3</v>
          </cell>
          <cell r="DP6">
            <v>9.6333333333333329</v>
          </cell>
          <cell r="DQ6">
            <v>1</v>
          </cell>
          <cell r="DR6">
            <v>1.6666666666666667</v>
          </cell>
          <cell r="DS6">
            <v>1.6666666666666667</v>
          </cell>
          <cell r="DU6">
            <v>76.666666666666671</v>
          </cell>
          <cell r="DV6">
            <v>19.966666666666665</v>
          </cell>
          <cell r="DX6">
            <v>69</v>
          </cell>
          <cell r="DY6">
            <v>21</v>
          </cell>
          <cell r="DZ6">
            <v>97.849462365591393</v>
          </cell>
          <cell r="EA6">
            <v>0.20289855072463769</v>
          </cell>
          <cell r="EB6">
            <v>3.2857142857142856</v>
          </cell>
          <cell r="EC6">
            <v>9.579710144927537</v>
          </cell>
          <cell r="ED6">
            <v>2</v>
          </cell>
          <cell r="EE6">
            <v>2.8985507246376812</v>
          </cell>
          <cell r="EF6">
            <v>2.8985507246376812</v>
          </cell>
          <cell r="EH6">
            <v>81.159420289855078</v>
          </cell>
          <cell r="EI6">
            <v>20.548387096774192</v>
          </cell>
          <cell r="EJ6">
            <v>59</v>
          </cell>
          <cell r="EK6">
            <v>73</v>
          </cell>
          <cell r="EL6">
            <v>21</v>
          </cell>
          <cell r="EM6">
            <v>99.206349206349216</v>
          </cell>
          <cell r="EN6">
            <v>6.8493150684931503E-2</v>
          </cell>
          <cell r="EO6">
            <v>3.4761904761904763</v>
          </cell>
          <cell r="EP6">
            <v>11.41095890410959</v>
          </cell>
          <cell r="EQ6">
            <v>0</v>
          </cell>
          <cell r="ER6">
            <v>0</v>
          </cell>
          <cell r="ES6">
            <v>0</v>
          </cell>
          <cell r="EU6">
            <v>83.561643835616437</v>
          </cell>
          <cell r="EV6">
            <v>20.833333333333332</v>
          </cell>
          <cell r="EW6">
            <v>75</v>
          </cell>
          <cell r="EX6">
            <v>98</v>
          </cell>
          <cell r="EY6">
            <v>22</v>
          </cell>
          <cell r="EZ6">
            <v>92.082111436950143</v>
          </cell>
          <cell r="FA6">
            <v>0.55102040816326525</v>
          </cell>
          <cell r="FB6">
            <v>4.4545454545454541</v>
          </cell>
          <cell r="FC6">
            <v>8.4387755102040813</v>
          </cell>
          <cell r="FD6">
            <v>3</v>
          </cell>
          <cell r="FE6">
            <v>3.0612244897959182</v>
          </cell>
          <cell r="FF6">
            <v>3.0612244897959182</v>
          </cell>
          <cell r="FH6">
            <v>81.632653061224488</v>
          </cell>
          <cell r="FI6">
            <v>20.258064516129032</v>
          </cell>
          <cell r="FJ6">
            <v>83</v>
          </cell>
          <cell r="FK6">
            <v>982</v>
          </cell>
          <cell r="FL6">
            <v>20.818181818181817</v>
          </cell>
          <cell r="FM6">
            <v>94.512833944473556</v>
          </cell>
          <cell r="FN6">
            <v>0.42668024439918534</v>
          </cell>
          <cell r="FO6">
            <v>47.170305676855897</v>
          </cell>
          <cell r="FP6">
            <v>8.7046843177189412</v>
          </cell>
          <cell r="FQ6">
            <v>14</v>
          </cell>
          <cell r="FR6">
            <v>1.4256619144602851</v>
          </cell>
          <cell r="FS6">
            <v>1.4256619144602851</v>
          </cell>
          <cell r="FT6">
            <v>0</v>
          </cell>
          <cell r="FU6">
            <v>80.448065173116092</v>
          </cell>
          <cell r="FV6">
            <v>19.772602739726029</v>
          </cell>
          <cell r="FW6">
            <v>217</v>
          </cell>
        </row>
        <row r="7">
          <cell r="A7">
            <v>3</v>
          </cell>
          <cell r="B7" t="str">
            <v>NEUMOLOGIA</v>
          </cell>
          <cell r="C7" t="str">
            <v xml:space="preserve"> </v>
          </cell>
          <cell r="D7">
            <v>25</v>
          </cell>
          <cell r="E7">
            <v>47</v>
          </cell>
          <cell r="F7">
            <v>47</v>
          </cell>
          <cell r="G7">
            <v>48</v>
          </cell>
          <cell r="H7">
            <v>27</v>
          </cell>
          <cell r="I7">
            <v>113</v>
          </cell>
          <cell r="J7">
            <v>81</v>
          </cell>
          <cell r="K7">
            <v>8</v>
          </cell>
          <cell r="L7">
            <v>14</v>
          </cell>
          <cell r="M7">
            <v>105.29953917050692</v>
          </cell>
          <cell r="N7">
            <v>-2.875</v>
          </cell>
          <cell r="O7">
            <v>0.5714285714285714</v>
          </cell>
          <cell r="P7">
            <v>40</v>
          </cell>
          <cell r="Q7">
            <v>0</v>
          </cell>
          <cell r="R7">
            <v>0</v>
          </cell>
          <cell r="S7">
            <v>0</v>
          </cell>
          <cell r="U7">
            <v>75</v>
          </cell>
          <cell r="V7">
            <v>14.741935483870968</v>
          </cell>
          <cell r="X7">
            <v>11</v>
          </cell>
          <cell r="Y7">
            <v>11</v>
          </cell>
          <cell r="Z7">
            <v>144.80519480519482</v>
          </cell>
          <cell r="AA7">
            <v>-12.545454545454545</v>
          </cell>
          <cell r="AB7">
            <v>1</v>
          </cell>
          <cell r="AC7">
            <v>58.81818181818182</v>
          </cell>
          <cell r="AD7">
            <v>0</v>
          </cell>
          <cell r="AE7">
            <v>0</v>
          </cell>
          <cell r="AF7">
            <v>0</v>
          </cell>
          <cell r="AH7">
            <v>72.727272727272734</v>
          </cell>
          <cell r="AI7">
            <v>15.928571428571429</v>
          </cell>
          <cell r="AJ7">
            <v>1</v>
          </cell>
          <cell r="AK7">
            <v>7</v>
          </cell>
          <cell r="AL7">
            <v>15</v>
          </cell>
          <cell r="AM7">
            <v>126.23655913978496</v>
          </cell>
          <cell r="AN7">
            <v>-17.428571428571427</v>
          </cell>
          <cell r="AO7">
            <v>0.46666666666666667</v>
          </cell>
          <cell r="AP7">
            <v>49</v>
          </cell>
          <cell r="AQ7">
            <v>0</v>
          </cell>
          <cell r="AR7">
            <v>0</v>
          </cell>
          <cell r="AS7">
            <v>0</v>
          </cell>
          <cell r="AU7">
            <v>71.428571428571431</v>
          </cell>
          <cell r="AV7">
            <v>18.93548387096774</v>
          </cell>
          <cell r="AX7">
            <v>21</v>
          </cell>
          <cell r="AY7">
            <v>23</v>
          </cell>
          <cell r="AZ7">
            <v>94.670406732117812</v>
          </cell>
          <cell r="BA7">
            <v>1.8095238095238095</v>
          </cell>
          <cell r="BB7">
            <v>0.91304347826086951</v>
          </cell>
          <cell r="BC7">
            <v>31.80952380952381</v>
          </cell>
          <cell r="BD7">
            <v>1</v>
          </cell>
          <cell r="BE7">
            <v>4.7619047619047619</v>
          </cell>
          <cell r="BF7">
            <v>4.7619047619047619</v>
          </cell>
          <cell r="BH7">
            <v>76.19047619047619</v>
          </cell>
          <cell r="BI7">
            <v>22.5</v>
          </cell>
          <cell r="BK7">
            <v>19</v>
          </cell>
          <cell r="BL7">
            <v>23</v>
          </cell>
          <cell r="BM7">
            <v>91.444600280504901</v>
          </cell>
          <cell r="BN7">
            <v>3.2105263157894739</v>
          </cell>
          <cell r="BO7">
            <v>0.82608695652173914</v>
          </cell>
          <cell r="BP7">
            <v>33.842105263157897</v>
          </cell>
          <cell r="BQ7">
            <v>0</v>
          </cell>
          <cell r="BR7">
            <v>0</v>
          </cell>
          <cell r="BS7">
            <v>0</v>
          </cell>
          <cell r="BU7">
            <v>78.94736842105263</v>
          </cell>
          <cell r="BV7">
            <v>21</v>
          </cell>
          <cell r="BX7">
            <v>16</v>
          </cell>
          <cell r="BY7">
            <v>23</v>
          </cell>
          <cell r="BZ7">
            <v>84.492753623188406</v>
          </cell>
          <cell r="CA7">
            <v>6.6875</v>
          </cell>
          <cell r="CB7">
            <v>0.69565217391304346</v>
          </cell>
          <cell r="CC7">
            <v>28.9375</v>
          </cell>
          <cell r="CD7">
            <v>0</v>
          </cell>
          <cell r="CE7">
            <v>0</v>
          </cell>
          <cell r="CF7">
            <v>0</v>
          </cell>
          <cell r="CH7">
            <v>75</v>
          </cell>
          <cell r="CI7">
            <v>19.399999999999999</v>
          </cell>
          <cell r="CK7">
            <v>24</v>
          </cell>
          <cell r="CL7">
            <v>23</v>
          </cell>
          <cell r="CM7">
            <v>87.798036465638148</v>
          </cell>
          <cell r="CN7">
            <v>3.625</v>
          </cell>
          <cell r="CO7">
            <v>1.0434782608695652</v>
          </cell>
          <cell r="CP7">
            <v>41.333333333333336</v>
          </cell>
          <cell r="CQ7">
            <v>1</v>
          </cell>
          <cell r="CR7">
            <v>4.1666666666666661</v>
          </cell>
          <cell r="CS7">
            <v>4.1666666666666661</v>
          </cell>
          <cell r="CU7">
            <v>79.166666666666657</v>
          </cell>
          <cell r="CV7">
            <v>20.2</v>
          </cell>
          <cell r="CW7">
            <v>1</v>
          </cell>
          <cell r="CX7">
            <v>13</v>
          </cell>
          <cell r="CY7">
            <v>23</v>
          </cell>
          <cell r="CZ7">
            <v>89.200561009817676</v>
          </cell>
          <cell r="DA7">
            <v>5.9230769230769234</v>
          </cell>
          <cell r="DB7">
            <v>0.56521739130434778</v>
          </cell>
          <cell r="DC7">
            <v>44.769230769230766</v>
          </cell>
          <cell r="DD7">
            <v>0</v>
          </cell>
          <cell r="DE7">
            <v>0</v>
          </cell>
          <cell r="DF7">
            <v>0</v>
          </cell>
          <cell r="DH7">
            <v>92.307692307692307</v>
          </cell>
          <cell r="DI7">
            <v>20.5</v>
          </cell>
          <cell r="DK7">
            <v>11</v>
          </cell>
          <cell r="DL7">
            <v>23</v>
          </cell>
          <cell r="DM7">
            <v>96.811594202898561</v>
          </cell>
          <cell r="DN7">
            <v>2</v>
          </cell>
          <cell r="DO7">
            <v>0.47826086956521741</v>
          </cell>
          <cell r="DP7">
            <v>36.545454545454547</v>
          </cell>
          <cell r="DQ7">
            <v>0</v>
          </cell>
          <cell r="DR7">
            <v>0</v>
          </cell>
          <cell r="DS7">
            <v>0</v>
          </cell>
          <cell r="DU7">
            <v>90.909090909090907</v>
          </cell>
          <cell r="DV7">
            <v>22.266666666666666</v>
          </cell>
          <cell r="DX7">
            <v>27</v>
          </cell>
          <cell r="DY7">
            <v>22</v>
          </cell>
          <cell r="DZ7">
            <v>97.067448680351902</v>
          </cell>
          <cell r="EA7">
            <v>0.7407407407407407</v>
          </cell>
          <cell r="EB7">
            <v>1.2272727272727273</v>
          </cell>
          <cell r="EC7">
            <v>36.444444444444443</v>
          </cell>
          <cell r="ED7">
            <v>0</v>
          </cell>
          <cell r="EE7">
            <v>0</v>
          </cell>
          <cell r="EF7">
            <v>0</v>
          </cell>
          <cell r="EH7">
            <v>85.18518518518519</v>
          </cell>
          <cell r="EI7">
            <v>21.35483870967742</v>
          </cell>
          <cell r="EK7">
            <v>22</v>
          </cell>
          <cell r="EL7">
            <v>23</v>
          </cell>
          <cell r="EM7">
            <v>96.666666666666671</v>
          </cell>
          <cell r="EN7">
            <v>1.0454545454545454</v>
          </cell>
          <cell r="EO7">
            <v>0.95652173913043481</v>
          </cell>
          <cell r="EP7">
            <v>37.136363636363633</v>
          </cell>
          <cell r="EQ7">
            <v>0</v>
          </cell>
          <cell r="ER7">
            <v>0</v>
          </cell>
          <cell r="ES7">
            <v>0</v>
          </cell>
          <cell r="EU7">
            <v>72.727272727272734</v>
          </cell>
          <cell r="EV7">
            <v>22.233333333333334</v>
          </cell>
          <cell r="EX7">
            <v>15</v>
          </cell>
          <cell r="EY7">
            <v>23</v>
          </cell>
          <cell r="EZ7">
            <v>87.938288920056095</v>
          </cell>
          <cell r="FA7">
            <v>5.7333333333333334</v>
          </cell>
          <cell r="FB7">
            <v>0.65217391304347827</v>
          </cell>
          <cell r="FC7">
            <v>26.666666666666668</v>
          </cell>
          <cell r="FD7">
            <v>0</v>
          </cell>
          <cell r="FE7">
            <v>0</v>
          </cell>
          <cell r="FF7">
            <v>0</v>
          </cell>
          <cell r="FH7">
            <v>80</v>
          </cell>
          <cell r="FI7">
            <v>20.225806451612904</v>
          </cell>
          <cell r="FK7">
            <v>194</v>
          </cell>
          <cell r="FL7">
            <v>20.272727272727273</v>
          </cell>
          <cell r="FM7">
            <v>97.13371550459938</v>
          </cell>
          <cell r="FN7">
            <v>1.1082474226804124</v>
          </cell>
          <cell r="FO7">
            <v>9.5695067264573996</v>
          </cell>
          <cell r="FP7">
            <v>37.427835051546388</v>
          </cell>
          <cell r="FQ7">
            <v>2</v>
          </cell>
          <cell r="FR7">
            <v>1.0309278350515463</v>
          </cell>
          <cell r="FS7">
            <v>1.0309278350515463</v>
          </cell>
          <cell r="FT7">
            <v>0</v>
          </cell>
          <cell r="FU7">
            <v>79.381443298969074</v>
          </cell>
          <cell r="FV7">
            <v>19.961643835616439</v>
          </cell>
          <cell r="FW7">
            <v>2</v>
          </cell>
        </row>
        <row r="8">
          <cell r="A8">
            <v>4</v>
          </cell>
          <cell r="B8" t="str">
            <v>CARDIOLOGIA</v>
          </cell>
          <cell r="C8">
            <v>26</v>
          </cell>
          <cell r="D8">
            <v>75</v>
          </cell>
          <cell r="E8">
            <v>100</v>
          </cell>
          <cell r="F8">
            <v>64</v>
          </cell>
          <cell r="G8">
            <v>61</v>
          </cell>
          <cell r="H8">
            <v>22</v>
          </cell>
          <cell r="I8">
            <v>167</v>
          </cell>
          <cell r="J8">
            <v>181</v>
          </cell>
          <cell r="K8">
            <v>27</v>
          </cell>
          <cell r="L8">
            <v>24</v>
          </cell>
          <cell r="M8">
            <v>65.725806451612897</v>
          </cell>
          <cell r="N8">
            <v>9.4444444444444446</v>
          </cell>
          <cell r="O8">
            <v>1.125</v>
          </cell>
          <cell r="P8">
            <v>34.74074074074074</v>
          </cell>
          <cell r="Q8">
            <v>5</v>
          </cell>
          <cell r="R8">
            <v>18.518518518518519</v>
          </cell>
          <cell r="S8">
            <v>18.518518518518519</v>
          </cell>
          <cell r="U8">
            <v>88.888888888888886</v>
          </cell>
          <cell r="V8">
            <v>15.774193548387096</v>
          </cell>
          <cell r="W8">
            <v>164</v>
          </cell>
          <cell r="X8">
            <v>31</v>
          </cell>
          <cell r="Y8">
            <v>24</v>
          </cell>
          <cell r="Z8">
            <v>54.166666666666664</v>
          </cell>
          <cell r="AA8">
            <v>9.935483870967742</v>
          </cell>
          <cell r="AB8">
            <v>1.2916666666666667</v>
          </cell>
          <cell r="AC8">
            <v>25.64516129032258</v>
          </cell>
          <cell r="AD8">
            <v>1</v>
          </cell>
          <cell r="AE8">
            <v>3.225806451612903</v>
          </cell>
          <cell r="AF8">
            <v>3.225806451612903</v>
          </cell>
          <cell r="AH8">
            <v>93.548387096774192</v>
          </cell>
          <cell r="AI8">
            <v>13</v>
          </cell>
          <cell r="AJ8">
            <v>94</v>
          </cell>
          <cell r="AK8">
            <v>33</v>
          </cell>
          <cell r="AL8">
            <v>15</v>
          </cell>
          <cell r="AM8">
            <v>104.94623655913979</v>
          </cell>
          <cell r="AN8">
            <v>-0.69696969696969702</v>
          </cell>
          <cell r="AO8">
            <v>2.2000000000000002</v>
          </cell>
          <cell r="AP8">
            <v>12.060606060606061</v>
          </cell>
          <cell r="AQ8">
            <v>1</v>
          </cell>
          <cell r="AR8">
            <v>3.0303030303030303</v>
          </cell>
          <cell r="AS8">
            <v>3.0303030303030303</v>
          </cell>
          <cell r="AU8">
            <v>84.848484848484844</v>
          </cell>
          <cell r="AV8">
            <v>15.741935483870968</v>
          </cell>
          <cell r="AW8">
            <v>77</v>
          </cell>
          <cell r="AX8">
            <v>29</v>
          </cell>
          <cell r="AY8">
            <v>20</v>
          </cell>
          <cell r="AZ8">
            <v>72.258064516129025</v>
          </cell>
          <cell r="BA8">
            <v>5.931034482758621</v>
          </cell>
          <cell r="BB8">
            <v>1.45</v>
          </cell>
          <cell r="BC8">
            <v>12</v>
          </cell>
          <cell r="BD8">
            <v>2</v>
          </cell>
          <cell r="BE8">
            <v>6.8965517241379306</v>
          </cell>
          <cell r="BF8">
            <v>6.8965517241379306</v>
          </cell>
          <cell r="BH8">
            <v>89.65517241379311</v>
          </cell>
          <cell r="BI8">
            <v>14.933333333333334</v>
          </cell>
          <cell r="BJ8">
            <v>148</v>
          </cell>
          <cell r="BK8">
            <v>27</v>
          </cell>
          <cell r="BL8">
            <v>24</v>
          </cell>
          <cell r="BM8">
            <v>72.177419354838719</v>
          </cell>
          <cell r="BN8">
            <v>7.666666666666667</v>
          </cell>
          <cell r="BO8">
            <v>1.125</v>
          </cell>
          <cell r="BP8">
            <v>11.074074074074074</v>
          </cell>
          <cell r="BQ8">
            <v>0</v>
          </cell>
          <cell r="BR8">
            <v>0</v>
          </cell>
          <cell r="BS8">
            <v>0</v>
          </cell>
          <cell r="BU8">
            <v>88.888888888888886</v>
          </cell>
          <cell r="BV8">
            <v>17.3</v>
          </cell>
          <cell r="BW8">
            <v>104</v>
          </cell>
          <cell r="BX8">
            <v>20</v>
          </cell>
          <cell r="BY8">
            <v>21</v>
          </cell>
          <cell r="BZ8">
            <v>89.206349206349216</v>
          </cell>
          <cell r="CA8">
            <v>3.4</v>
          </cell>
          <cell r="CB8">
            <v>0.95238095238095233</v>
          </cell>
          <cell r="CC8">
            <v>18.05</v>
          </cell>
          <cell r="CD8">
            <v>0</v>
          </cell>
          <cell r="CE8">
            <v>0</v>
          </cell>
          <cell r="CF8">
            <v>0</v>
          </cell>
          <cell r="CH8">
            <v>90</v>
          </cell>
          <cell r="CI8">
            <v>18.7</v>
          </cell>
          <cell r="CJ8">
            <v>107</v>
          </cell>
          <cell r="CK8">
            <v>32</v>
          </cell>
          <cell r="CL8">
            <v>22</v>
          </cell>
          <cell r="CM8">
            <v>79.765395894428153</v>
          </cell>
          <cell r="CN8">
            <v>4.3125</v>
          </cell>
          <cell r="CO8">
            <v>1.4545454545454546</v>
          </cell>
          <cell r="CP8">
            <v>19.78125</v>
          </cell>
          <cell r="CQ8">
            <v>2</v>
          </cell>
          <cell r="CR8">
            <v>6.25</v>
          </cell>
          <cell r="CS8">
            <v>6.25</v>
          </cell>
          <cell r="CU8">
            <v>87.5</v>
          </cell>
          <cell r="CV8">
            <v>17.5</v>
          </cell>
          <cell r="CW8">
            <v>146</v>
          </cell>
          <cell r="CX8">
            <v>30</v>
          </cell>
          <cell r="CY8">
            <v>24</v>
          </cell>
          <cell r="CZ8">
            <v>76.209677419354833</v>
          </cell>
          <cell r="DA8">
            <v>5.9</v>
          </cell>
          <cell r="DB8">
            <v>1.25</v>
          </cell>
          <cell r="DC8">
            <v>14.3</v>
          </cell>
          <cell r="DD8">
            <v>1</v>
          </cell>
          <cell r="DE8">
            <v>3.3333333333333335</v>
          </cell>
          <cell r="DF8">
            <v>3.3333333333333335</v>
          </cell>
          <cell r="DH8">
            <v>76.666666666666671</v>
          </cell>
          <cell r="DI8">
            <v>18.3</v>
          </cell>
          <cell r="DJ8">
            <v>140</v>
          </cell>
          <cell r="DK8">
            <v>34</v>
          </cell>
          <cell r="DL8">
            <v>24</v>
          </cell>
          <cell r="DM8">
            <v>64.861111111111114</v>
          </cell>
          <cell r="DN8">
            <v>7.4411764705882355</v>
          </cell>
          <cell r="DO8">
            <v>1.4166666666666667</v>
          </cell>
          <cell r="DP8">
            <v>26.823529411764707</v>
          </cell>
          <cell r="DQ8">
            <v>2</v>
          </cell>
          <cell r="DR8">
            <v>5.8823529411764701</v>
          </cell>
          <cell r="DS8">
            <v>5.8823529411764701</v>
          </cell>
          <cell r="DU8">
            <v>88.235294117647058</v>
          </cell>
          <cell r="DV8">
            <v>15.566666666666666</v>
          </cell>
          <cell r="DW8">
            <v>132</v>
          </cell>
          <cell r="DX8">
            <v>34</v>
          </cell>
          <cell r="DY8">
            <v>26</v>
          </cell>
          <cell r="DZ8">
            <v>57.196029776674941</v>
          </cell>
          <cell r="EA8">
            <v>10.147058823529411</v>
          </cell>
          <cell r="EB8">
            <v>1.3076923076923077</v>
          </cell>
          <cell r="EC8">
            <v>19.735294117647058</v>
          </cell>
          <cell r="ED8">
            <v>2</v>
          </cell>
          <cell r="EE8">
            <v>5.8823529411764701</v>
          </cell>
          <cell r="EF8">
            <v>5.8823529411764701</v>
          </cell>
          <cell r="EH8">
            <v>76.470588235294116</v>
          </cell>
          <cell r="EI8">
            <v>14.870967741935484</v>
          </cell>
          <cell r="EJ8">
            <v>121</v>
          </cell>
          <cell r="EK8">
            <v>25</v>
          </cell>
          <cell r="EL8">
            <v>24</v>
          </cell>
          <cell r="EM8">
            <v>62.222222222222221</v>
          </cell>
          <cell r="EN8">
            <v>10.88</v>
          </cell>
          <cell r="EO8">
            <v>1.0416666666666667</v>
          </cell>
          <cell r="EP8">
            <v>12.6</v>
          </cell>
          <cell r="EQ8">
            <v>2</v>
          </cell>
          <cell r="ER8">
            <v>8</v>
          </cell>
          <cell r="ES8">
            <v>4.1666666666666661</v>
          </cell>
          <cell r="EU8">
            <v>72</v>
          </cell>
          <cell r="EV8">
            <v>14.933333333333334</v>
          </cell>
          <cell r="EW8">
            <v>125</v>
          </cell>
          <cell r="EX8">
            <v>26</v>
          </cell>
          <cell r="EY8">
            <v>24</v>
          </cell>
          <cell r="EZ8">
            <v>57.661290322580648</v>
          </cell>
          <cell r="FA8">
            <v>12.115384615384615</v>
          </cell>
          <cell r="FB8">
            <v>1.0833333333333333</v>
          </cell>
          <cell r="FC8">
            <v>11.807692307692308</v>
          </cell>
          <cell r="FD8">
            <v>1</v>
          </cell>
          <cell r="FE8">
            <v>3.8461538461538463</v>
          </cell>
          <cell r="FF8">
            <v>3.8461538461538463</v>
          </cell>
          <cell r="FH8">
            <v>84.615384615384613</v>
          </cell>
          <cell r="FI8">
            <v>13.838709677419354</v>
          </cell>
          <cell r="FJ8">
            <v>101</v>
          </cell>
          <cell r="FK8">
            <v>348</v>
          </cell>
          <cell r="FL8">
            <v>22.545454545454547</v>
          </cell>
          <cell r="FM8">
            <v>70.172893241446019</v>
          </cell>
          <cell r="FN8">
            <v>7.0890804597701154</v>
          </cell>
          <cell r="FO8">
            <v>15.43548387096774</v>
          </cell>
          <cell r="FP8">
            <v>18.408045977011493</v>
          </cell>
          <cell r="FQ8">
            <v>19</v>
          </cell>
          <cell r="FR8">
            <v>5.4597701149425291</v>
          </cell>
          <cell r="FS8">
            <v>5.1724137931034484</v>
          </cell>
          <cell r="FT8">
            <v>0</v>
          </cell>
          <cell r="FU8">
            <v>85.057471264367805</v>
          </cell>
          <cell r="FV8">
            <v>15.901369863013699</v>
          </cell>
          <cell r="FW8">
            <v>1459</v>
          </cell>
        </row>
        <row r="9">
          <cell r="A9">
            <v>5</v>
          </cell>
          <cell r="B9" t="str">
            <v>NEUROPEDIATRÍA</v>
          </cell>
          <cell r="C9" t="str">
            <v xml:space="preserve"> </v>
          </cell>
          <cell r="D9">
            <v>36</v>
          </cell>
          <cell r="E9">
            <v>62</v>
          </cell>
          <cell r="F9">
            <v>72</v>
          </cell>
          <cell r="G9">
            <v>52</v>
          </cell>
          <cell r="H9">
            <v>9</v>
          </cell>
          <cell r="I9">
            <v>135</v>
          </cell>
          <cell r="J9">
            <v>96</v>
          </cell>
          <cell r="K9">
            <v>27</v>
          </cell>
          <cell r="L9">
            <v>17</v>
          </cell>
          <cell r="M9">
            <v>88.614800759013278</v>
          </cell>
          <cell r="N9">
            <v>2.2222222222222223</v>
          </cell>
          <cell r="O9">
            <v>1.588235294117647</v>
          </cell>
          <cell r="P9">
            <v>34.777777777777779</v>
          </cell>
          <cell r="Q9">
            <v>3</v>
          </cell>
          <cell r="R9">
            <v>11.111111111111111</v>
          </cell>
          <cell r="S9">
            <v>11.111111111111111</v>
          </cell>
          <cell r="U9">
            <v>88.888888888888886</v>
          </cell>
          <cell r="V9">
            <v>15.064516129032258</v>
          </cell>
          <cell r="W9">
            <v>161</v>
          </cell>
          <cell r="X9">
            <v>29</v>
          </cell>
          <cell r="Y9">
            <v>17</v>
          </cell>
          <cell r="Z9">
            <v>93.277310924369743</v>
          </cell>
          <cell r="AA9">
            <v>1.103448275862069</v>
          </cell>
          <cell r="AB9">
            <v>1.7058823529411764</v>
          </cell>
          <cell r="AC9">
            <v>8.8275862068965516</v>
          </cell>
          <cell r="AD9">
            <v>0</v>
          </cell>
          <cell r="AE9">
            <v>0</v>
          </cell>
          <cell r="AF9">
            <v>0</v>
          </cell>
          <cell r="AH9">
            <v>86.206896551724128</v>
          </cell>
          <cell r="AI9">
            <v>15.857142857142858</v>
          </cell>
          <cell r="AJ9">
            <v>71</v>
          </cell>
          <cell r="AK9">
            <v>24</v>
          </cell>
          <cell r="AL9">
            <v>17</v>
          </cell>
          <cell r="AM9">
            <v>92.599620493358643</v>
          </cell>
          <cell r="AN9">
            <v>1.625</v>
          </cell>
          <cell r="AO9">
            <v>1.411764705882353</v>
          </cell>
          <cell r="AP9">
            <v>15.5</v>
          </cell>
          <cell r="AQ9">
            <v>1</v>
          </cell>
          <cell r="AR9">
            <v>4.1666666666666661</v>
          </cell>
          <cell r="AS9">
            <v>4.1666666666666661</v>
          </cell>
          <cell r="AU9">
            <v>91.666666666666657</v>
          </cell>
          <cell r="AV9">
            <v>15.741935483870968</v>
          </cell>
          <cell r="AW9">
            <v>117</v>
          </cell>
          <cell r="AX9">
            <v>12</v>
          </cell>
          <cell r="AY9">
            <v>15</v>
          </cell>
          <cell r="AZ9">
            <v>97.204301075268816</v>
          </cell>
          <cell r="BA9">
            <v>1.0833333333333333</v>
          </cell>
          <cell r="BB9">
            <v>0.8</v>
          </cell>
          <cell r="BC9">
            <v>22.416666666666668</v>
          </cell>
          <cell r="BD9">
            <v>0</v>
          </cell>
          <cell r="BE9">
            <v>0</v>
          </cell>
          <cell r="BF9">
            <v>0</v>
          </cell>
          <cell r="BH9">
            <v>91.666666666666657</v>
          </cell>
          <cell r="BI9">
            <v>15.066666666666666</v>
          </cell>
          <cell r="BJ9">
            <v>102</v>
          </cell>
          <cell r="BK9">
            <v>14</v>
          </cell>
          <cell r="BL9">
            <v>15</v>
          </cell>
          <cell r="BM9">
            <v>98.064516129032256</v>
          </cell>
          <cell r="BN9">
            <v>0.6428571428571429</v>
          </cell>
          <cell r="BO9">
            <v>0.93333333333333335</v>
          </cell>
          <cell r="BP9">
            <v>21.142857142857142</v>
          </cell>
          <cell r="BQ9">
            <v>0</v>
          </cell>
          <cell r="BR9">
            <v>0</v>
          </cell>
          <cell r="BS9">
            <v>0</v>
          </cell>
          <cell r="BU9">
            <v>85.714285714285708</v>
          </cell>
          <cell r="BV9">
            <v>14.7</v>
          </cell>
          <cell r="BW9">
            <v>51</v>
          </cell>
          <cell r="BX9">
            <v>14</v>
          </cell>
          <cell r="BY9">
            <v>15</v>
          </cell>
          <cell r="BZ9">
            <v>92.888888888888886</v>
          </cell>
          <cell r="CA9">
            <v>2.2857142857142856</v>
          </cell>
          <cell r="CB9">
            <v>0.93333333333333335</v>
          </cell>
          <cell r="CC9">
            <v>16.5</v>
          </cell>
          <cell r="CD9">
            <v>0</v>
          </cell>
          <cell r="CE9">
            <v>0</v>
          </cell>
          <cell r="CF9">
            <v>0</v>
          </cell>
          <cell r="CH9">
            <v>92.857142857142861</v>
          </cell>
          <cell r="CI9">
            <v>13.9</v>
          </cell>
          <cell r="CJ9">
            <v>58</v>
          </cell>
          <cell r="CK9">
            <v>22</v>
          </cell>
          <cell r="CL9">
            <v>15</v>
          </cell>
          <cell r="CM9">
            <v>95.268817204301072</v>
          </cell>
          <cell r="CN9">
            <v>1</v>
          </cell>
          <cell r="CO9">
            <v>1.4666666666666666</v>
          </cell>
          <cell r="CP9">
            <v>21.40909090909091</v>
          </cell>
          <cell r="CQ9">
            <v>0</v>
          </cell>
          <cell r="CR9">
            <v>0</v>
          </cell>
          <cell r="CS9">
            <v>0</v>
          </cell>
          <cell r="CU9">
            <v>81.818181818181827</v>
          </cell>
          <cell r="CV9">
            <v>14.3</v>
          </cell>
          <cell r="CW9">
            <v>40</v>
          </cell>
          <cell r="CX9">
            <v>15</v>
          </cell>
          <cell r="CY9">
            <v>15</v>
          </cell>
          <cell r="CZ9">
            <v>96.129032258064512</v>
          </cell>
          <cell r="DA9">
            <v>1.2</v>
          </cell>
          <cell r="DB9">
            <v>1</v>
          </cell>
          <cell r="DC9">
            <v>33.4</v>
          </cell>
          <cell r="DD9">
            <v>1</v>
          </cell>
          <cell r="DE9">
            <v>6.666666666666667</v>
          </cell>
          <cell r="DF9">
            <v>6.666666666666667</v>
          </cell>
          <cell r="DH9">
            <v>86.666666666666671</v>
          </cell>
          <cell r="DI9">
            <v>14.4</v>
          </cell>
          <cell r="DJ9">
            <v>95</v>
          </cell>
          <cell r="DK9">
            <v>15</v>
          </cell>
          <cell r="DL9">
            <v>15</v>
          </cell>
          <cell r="DM9">
            <v>97.555555555555557</v>
          </cell>
          <cell r="DN9">
            <v>0.73333333333333328</v>
          </cell>
          <cell r="DO9">
            <v>1</v>
          </cell>
          <cell r="DP9">
            <v>18.466666666666665</v>
          </cell>
          <cell r="DQ9">
            <v>0</v>
          </cell>
          <cell r="DR9">
            <v>0</v>
          </cell>
          <cell r="DS9">
            <v>0</v>
          </cell>
          <cell r="DU9">
            <v>80</v>
          </cell>
          <cell r="DV9">
            <v>14.633333333333333</v>
          </cell>
          <cell r="DW9">
            <v>166</v>
          </cell>
          <cell r="DX9">
            <v>17</v>
          </cell>
          <cell r="DY9">
            <v>14</v>
          </cell>
          <cell r="DZ9">
            <v>100.69124423963135</v>
          </cell>
          <cell r="EA9">
            <v>-0.17647058823529413</v>
          </cell>
          <cell r="EB9">
            <v>1.2142857142857142</v>
          </cell>
          <cell r="EC9">
            <v>40.176470588235297</v>
          </cell>
          <cell r="ED9">
            <v>1</v>
          </cell>
          <cell r="EE9">
            <v>5.8823529411764701</v>
          </cell>
          <cell r="EF9">
            <v>5.8823529411764701</v>
          </cell>
          <cell r="EH9">
            <v>82.35294117647058</v>
          </cell>
          <cell r="EI9">
            <v>14.096774193548388</v>
          </cell>
          <cell r="EJ9">
            <v>144</v>
          </cell>
          <cell r="EK9">
            <v>19</v>
          </cell>
          <cell r="EL9">
            <v>15</v>
          </cell>
          <cell r="EM9">
            <v>95.333333333333343</v>
          </cell>
          <cell r="EN9">
            <v>1.1052631578947369</v>
          </cell>
          <cell r="EO9">
            <v>1.2666666666666666</v>
          </cell>
          <cell r="EP9">
            <v>32.631578947368418</v>
          </cell>
          <cell r="EQ9">
            <v>1</v>
          </cell>
          <cell r="ER9">
            <v>5.2631578947368416</v>
          </cell>
          <cell r="ES9">
            <v>5.2631578947368416</v>
          </cell>
          <cell r="EU9">
            <v>100</v>
          </cell>
          <cell r="EV9">
            <v>14.3</v>
          </cell>
          <cell r="EW9">
            <v>58</v>
          </cell>
          <cell r="EX9">
            <v>23</v>
          </cell>
          <cell r="EY9">
            <v>15</v>
          </cell>
          <cell r="EZ9">
            <v>84.731182795698928</v>
          </cell>
          <cell r="FA9">
            <v>3.0869565217391304</v>
          </cell>
          <cell r="FB9">
            <v>1.5333333333333334</v>
          </cell>
          <cell r="FC9">
            <v>10.565217391304348</v>
          </cell>
          <cell r="FD9">
            <v>0</v>
          </cell>
          <cell r="FE9">
            <v>0</v>
          </cell>
          <cell r="FF9">
            <v>0</v>
          </cell>
          <cell r="FH9">
            <v>86.956521739130437</v>
          </cell>
          <cell r="FI9">
            <v>12.709677419354838</v>
          </cell>
          <cell r="FJ9">
            <v>89</v>
          </cell>
          <cell r="FK9">
            <v>231</v>
          </cell>
          <cell r="FL9">
            <v>15.454545454545455</v>
          </cell>
          <cell r="FM9">
            <v>94.487908961593163</v>
          </cell>
          <cell r="FN9">
            <v>1.3419913419913421</v>
          </cell>
          <cell r="FO9">
            <v>14.947058823529412</v>
          </cell>
          <cell r="FP9">
            <v>22.329004329004331</v>
          </cell>
          <cell r="FQ9">
            <v>7</v>
          </cell>
          <cell r="FR9">
            <v>3.0303030303030303</v>
          </cell>
          <cell r="FS9">
            <v>3.0303030303030303</v>
          </cell>
          <cell r="FT9">
            <v>0</v>
          </cell>
          <cell r="FU9">
            <v>87.878787878787875</v>
          </cell>
          <cell r="FV9">
            <v>14.558904109589042</v>
          </cell>
          <cell r="FW9">
            <v>1152</v>
          </cell>
        </row>
        <row r="10">
          <cell r="A10">
            <v>6</v>
          </cell>
          <cell r="B10" t="str">
            <v>MEDICINA C</v>
          </cell>
          <cell r="C10">
            <v>22</v>
          </cell>
          <cell r="D10">
            <v>288</v>
          </cell>
          <cell r="E10">
            <v>314</v>
          </cell>
          <cell r="F10">
            <v>72</v>
          </cell>
          <cell r="G10" t="str">
            <v xml:space="preserve"> </v>
          </cell>
          <cell r="H10" t="str">
            <v xml:space="preserve"> </v>
          </cell>
          <cell r="I10">
            <v>376</v>
          </cell>
          <cell r="J10">
            <v>320</v>
          </cell>
          <cell r="K10">
            <v>66</v>
          </cell>
          <cell r="L10">
            <v>20</v>
          </cell>
          <cell r="M10">
            <v>88.548387096774192</v>
          </cell>
          <cell r="N10">
            <v>1.0757575757575757</v>
          </cell>
          <cell r="O10">
            <v>3.3</v>
          </cell>
          <cell r="P10">
            <v>7.0757575757575761</v>
          </cell>
          <cell r="Q10">
            <v>0</v>
          </cell>
          <cell r="R10">
            <v>0</v>
          </cell>
          <cell r="S10">
            <v>0</v>
          </cell>
          <cell r="U10">
            <v>74.242424242424249</v>
          </cell>
          <cell r="V10">
            <v>17.70967741935484</v>
          </cell>
          <cell r="W10">
            <v>83</v>
          </cell>
          <cell r="X10">
            <v>62</v>
          </cell>
          <cell r="Y10">
            <v>20</v>
          </cell>
          <cell r="Z10">
            <v>96.428571428571431</v>
          </cell>
          <cell r="AA10">
            <v>0.32258064516129031</v>
          </cell>
          <cell r="AB10">
            <v>3.1</v>
          </cell>
          <cell r="AC10">
            <v>7.887096774193548</v>
          </cell>
          <cell r="AD10">
            <v>0</v>
          </cell>
          <cell r="AE10">
            <v>0</v>
          </cell>
          <cell r="AF10">
            <v>0</v>
          </cell>
          <cell r="AH10">
            <v>80.645161290322577</v>
          </cell>
          <cell r="AI10">
            <v>19.285714285714285</v>
          </cell>
          <cell r="AK10">
            <v>70</v>
          </cell>
          <cell r="AL10">
            <v>20</v>
          </cell>
          <cell r="AM10">
            <v>93.870967741935488</v>
          </cell>
          <cell r="AN10">
            <v>0.54285714285714282</v>
          </cell>
          <cell r="AO10">
            <v>3.5</v>
          </cell>
          <cell r="AP10">
            <v>32.642857142857146</v>
          </cell>
          <cell r="AQ10">
            <v>1</v>
          </cell>
          <cell r="AR10">
            <v>1.4285714285714286</v>
          </cell>
          <cell r="AS10">
            <v>1.4285714285714286</v>
          </cell>
          <cell r="AU10">
            <v>80</v>
          </cell>
          <cell r="AV10">
            <v>18.774193548387096</v>
          </cell>
          <cell r="AW10">
            <v>71</v>
          </cell>
          <cell r="AX10">
            <v>68</v>
          </cell>
          <cell r="AY10">
            <v>19</v>
          </cell>
          <cell r="AZ10">
            <v>94.05772495755518</v>
          </cell>
          <cell r="BA10">
            <v>0.51470588235294112</v>
          </cell>
          <cell r="BB10">
            <v>3.5789473684210527</v>
          </cell>
          <cell r="BC10">
            <v>9.2058823529411757</v>
          </cell>
          <cell r="BD10">
            <v>0</v>
          </cell>
          <cell r="BE10">
            <v>0</v>
          </cell>
          <cell r="BF10">
            <v>0</v>
          </cell>
          <cell r="BH10">
            <v>75</v>
          </cell>
          <cell r="BI10">
            <v>18.466666666666665</v>
          </cell>
          <cell r="BK10">
            <v>68</v>
          </cell>
          <cell r="BL10">
            <v>19</v>
          </cell>
          <cell r="BM10">
            <v>93.548387096774192</v>
          </cell>
          <cell r="BN10">
            <v>0.55882352941176472</v>
          </cell>
          <cell r="BO10">
            <v>3.5789473684210527</v>
          </cell>
          <cell r="BP10">
            <v>9.9705882352941178</v>
          </cell>
          <cell r="BQ10">
            <v>0</v>
          </cell>
          <cell r="BR10">
            <v>0</v>
          </cell>
          <cell r="BS10">
            <v>0</v>
          </cell>
          <cell r="BU10">
            <v>77.941176470588232</v>
          </cell>
          <cell r="BV10">
            <v>17.8</v>
          </cell>
          <cell r="BW10">
            <v>59</v>
          </cell>
          <cell r="BX10">
            <v>50</v>
          </cell>
          <cell r="BY10">
            <v>19</v>
          </cell>
          <cell r="BZ10">
            <v>90.526315789473685</v>
          </cell>
          <cell r="CA10">
            <v>1.08</v>
          </cell>
          <cell r="CB10">
            <v>2.6315789473684212</v>
          </cell>
          <cell r="CC10">
            <v>7.64</v>
          </cell>
          <cell r="CD10">
            <v>1</v>
          </cell>
          <cell r="CE10">
            <v>2</v>
          </cell>
          <cell r="CF10">
            <v>0</v>
          </cell>
          <cell r="CH10">
            <v>86</v>
          </cell>
          <cell r="CI10">
            <v>17.2</v>
          </cell>
          <cell r="CK10">
            <v>42</v>
          </cell>
          <cell r="CL10">
            <v>19</v>
          </cell>
          <cell r="CM10">
            <v>92.699490662139212</v>
          </cell>
          <cell r="CN10">
            <v>1.0238095238095237</v>
          </cell>
          <cell r="CO10">
            <v>2.2105263157894739</v>
          </cell>
          <cell r="CP10">
            <v>8.8809523809523814</v>
          </cell>
          <cell r="CQ10">
            <v>0</v>
          </cell>
          <cell r="CR10">
            <v>0</v>
          </cell>
          <cell r="CS10">
            <v>0</v>
          </cell>
          <cell r="CU10">
            <v>76.19047619047619</v>
          </cell>
          <cell r="CV10">
            <v>17.600000000000001</v>
          </cell>
          <cell r="CX10">
            <v>45</v>
          </cell>
          <cell r="CY10">
            <v>19</v>
          </cell>
          <cell r="CZ10">
            <v>89.983022071307303</v>
          </cell>
          <cell r="DA10">
            <v>1.3111111111111111</v>
          </cell>
          <cell r="DB10">
            <v>2.3684210526315788</v>
          </cell>
          <cell r="DC10">
            <v>11.044444444444444</v>
          </cell>
          <cell r="DD10">
            <v>0</v>
          </cell>
          <cell r="DE10">
            <v>0</v>
          </cell>
          <cell r="DF10">
            <v>0</v>
          </cell>
          <cell r="DH10">
            <v>88.888888888888886</v>
          </cell>
          <cell r="DI10">
            <v>17.100000000000001</v>
          </cell>
          <cell r="DK10">
            <v>54</v>
          </cell>
          <cell r="DL10">
            <v>19</v>
          </cell>
          <cell r="DM10">
            <v>93.508771929824562</v>
          </cell>
          <cell r="DN10">
            <v>0.68518518518518523</v>
          </cell>
          <cell r="DO10">
            <v>2.8421052631578947</v>
          </cell>
          <cell r="DP10">
            <v>20.222222222222221</v>
          </cell>
          <cell r="DQ10">
            <v>1</v>
          </cell>
          <cell r="DR10">
            <v>1.8518518518518516</v>
          </cell>
          <cell r="DS10">
            <v>1.8518518518518516</v>
          </cell>
          <cell r="DU10">
            <v>90.740740740740748</v>
          </cell>
          <cell r="DV10">
            <v>17.766666666666666</v>
          </cell>
          <cell r="DX10">
            <v>60</v>
          </cell>
          <cell r="DY10">
            <v>19</v>
          </cell>
          <cell r="DZ10">
            <v>97.623089983022069</v>
          </cell>
          <cell r="EA10">
            <v>0.23333333333333334</v>
          </cell>
          <cell r="EB10">
            <v>3.1578947368421053</v>
          </cell>
          <cell r="EC10">
            <v>16.733333333333334</v>
          </cell>
          <cell r="ED10">
            <v>0</v>
          </cell>
          <cell r="EE10">
            <v>0</v>
          </cell>
          <cell r="EF10">
            <v>0</v>
          </cell>
          <cell r="EH10">
            <v>83.333333333333343</v>
          </cell>
          <cell r="EI10">
            <v>18.548387096774192</v>
          </cell>
          <cell r="EK10">
            <v>59</v>
          </cell>
          <cell r="EL10">
            <v>19</v>
          </cell>
          <cell r="EM10">
            <v>98.771929824561397</v>
          </cell>
          <cell r="EN10">
            <v>0.11864406779661017</v>
          </cell>
          <cell r="EO10">
            <v>3.1052631578947367</v>
          </cell>
          <cell r="EP10">
            <v>7.5423728813559325</v>
          </cell>
          <cell r="EQ10">
            <v>1</v>
          </cell>
          <cell r="ER10">
            <v>1.6949152542372881</v>
          </cell>
          <cell r="ES10">
            <v>1.6949152542372881</v>
          </cell>
          <cell r="EU10">
            <v>89.830508474576277</v>
          </cell>
          <cell r="EV10">
            <v>18.766666666666666</v>
          </cell>
          <cell r="EX10">
            <v>52</v>
          </cell>
          <cell r="EY10">
            <v>19</v>
          </cell>
          <cell r="EZ10">
            <v>89.643463497453311</v>
          </cell>
          <cell r="FA10">
            <v>1.1730769230769231</v>
          </cell>
          <cell r="FB10">
            <v>2.736842105263158</v>
          </cell>
          <cell r="FC10">
            <v>9.75</v>
          </cell>
          <cell r="FD10">
            <v>1</v>
          </cell>
          <cell r="FE10">
            <v>1.9230769230769231</v>
          </cell>
          <cell r="FF10">
            <v>1.9230769230769231</v>
          </cell>
          <cell r="FH10">
            <v>80.769230769230774</v>
          </cell>
          <cell r="FI10">
            <v>17.032258064516128</v>
          </cell>
          <cell r="FK10">
            <v>696</v>
          </cell>
          <cell r="FL10">
            <v>19.272727272727273</v>
          </cell>
          <cell r="FM10">
            <v>93.480427046263344</v>
          </cell>
          <cell r="FN10">
            <v>0.65804597701149425</v>
          </cell>
          <cell r="FO10">
            <v>36.113207547169807</v>
          </cell>
          <cell r="FP10">
            <v>12.708333333333334</v>
          </cell>
          <cell r="FQ10">
            <v>5</v>
          </cell>
          <cell r="FR10">
            <v>0.7183908045977011</v>
          </cell>
          <cell r="FS10">
            <v>0.57471264367816088</v>
          </cell>
          <cell r="FT10">
            <v>0</v>
          </cell>
          <cell r="FU10">
            <v>81.609195402298852</v>
          </cell>
          <cell r="FV10">
            <v>17.991780821917807</v>
          </cell>
          <cell r="FW10">
            <v>213</v>
          </cell>
        </row>
        <row r="11">
          <cell r="A11">
            <v>7</v>
          </cell>
          <cell r="B11" t="str">
            <v>MEDICINA D</v>
          </cell>
          <cell r="C11" t="str">
            <v xml:space="preserve"> </v>
          </cell>
          <cell r="D11">
            <v>29</v>
          </cell>
          <cell r="E11">
            <v>79</v>
          </cell>
          <cell r="F11">
            <v>159</v>
          </cell>
          <cell r="G11">
            <v>123</v>
          </cell>
          <cell r="H11">
            <v>50</v>
          </cell>
          <cell r="I11">
            <v>225</v>
          </cell>
          <cell r="J11">
            <v>215</v>
          </cell>
          <cell r="K11">
            <v>37</v>
          </cell>
          <cell r="L11">
            <v>23</v>
          </cell>
          <cell r="M11">
            <v>96.213183730715286</v>
          </cell>
          <cell r="N11">
            <v>0.72972972972972971</v>
          </cell>
          <cell r="O11">
            <v>1.6086956521739131</v>
          </cell>
          <cell r="P11">
            <v>15.108108108108109</v>
          </cell>
          <cell r="Q11">
            <v>2</v>
          </cell>
          <cell r="R11">
            <v>5.4054054054054053</v>
          </cell>
          <cell r="S11">
            <v>5.4054054054054053</v>
          </cell>
          <cell r="U11">
            <v>78.378378378378372</v>
          </cell>
          <cell r="V11">
            <v>22.129032258064516</v>
          </cell>
          <cell r="X11">
            <v>50</v>
          </cell>
          <cell r="Y11">
            <v>24</v>
          </cell>
          <cell r="Z11">
            <v>103.72023809523809</v>
          </cell>
          <cell r="AA11">
            <v>-0.5</v>
          </cell>
          <cell r="AB11">
            <v>2.0833333333333335</v>
          </cell>
          <cell r="AC11">
            <v>25.3</v>
          </cell>
          <cell r="AD11">
            <v>0</v>
          </cell>
          <cell r="AE11">
            <v>0</v>
          </cell>
          <cell r="AF11">
            <v>0</v>
          </cell>
          <cell r="AH11">
            <v>76</v>
          </cell>
          <cell r="AI11">
            <v>24.892857142857142</v>
          </cell>
          <cell r="AJ11">
            <v>73</v>
          </cell>
          <cell r="AK11">
            <v>40</v>
          </cell>
          <cell r="AL11">
            <v>26</v>
          </cell>
          <cell r="AM11">
            <v>82.754342431761785</v>
          </cell>
          <cell r="AN11">
            <v>3.4750000000000001</v>
          </cell>
          <cell r="AO11">
            <v>1.5384615384615385</v>
          </cell>
          <cell r="AP11">
            <v>30.274999999999999</v>
          </cell>
          <cell r="AQ11">
            <v>1</v>
          </cell>
          <cell r="AR11">
            <v>2.5</v>
          </cell>
          <cell r="AS11">
            <v>2.5</v>
          </cell>
          <cell r="AU11">
            <v>85</v>
          </cell>
          <cell r="AV11">
            <v>21.516129032258064</v>
          </cell>
          <cell r="AX11">
            <v>30</v>
          </cell>
          <cell r="AY11">
            <v>24</v>
          </cell>
          <cell r="AZ11">
            <v>93.548387096774192</v>
          </cell>
          <cell r="BA11">
            <v>1.6</v>
          </cell>
          <cell r="BB11">
            <v>1.25</v>
          </cell>
          <cell r="BC11">
            <v>31.466666666666665</v>
          </cell>
          <cell r="BD11">
            <v>1</v>
          </cell>
          <cell r="BE11">
            <v>3.3333333333333335</v>
          </cell>
          <cell r="BF11">
            <v>3.3333333333333335</v>
          </cell>
          <cell r="BH11">
            <v>80</v>
          </cell>
          <cell r="BI11">
            <v>23.2</v>
          </cell>
          <cell r="BJ11">
            <v>64</v>
          </cell>
          <cell r="BK11">
            <v>38</v>
          </cell>
          <cell r="BL11">
            <v>20</v>
          </cell>
          <cell r="BM11">
            <v>102.09677419354838</v>
          </cell>
          <cell r="BN11">
            <v>-0.34210526315789475</v>
          </cell>
          <cell r="BO11">
            <v>1.9</v>
          </cell>
          <cell r="BP11">
            <v>15.210526315789474</v>
          </cell>
          <cell r="BQ11">
            <v>1</v>
          </cell>
          <cell r="BR11">
            <v>2.6315789473684208</v>
          </cell>
          <cell r="BS11">
            <v>2.6315789473684208</v>
          </cell>
          <cell r="BU11">
            <v>94.73684210526315</v>
          </cell>
          <cell r="BV11">
            <v>20.399999999999999</v>
          </cell>
          <cell r="BX11">
            <v>44</v>
          </cell>
          <cell r="BY11">
            <v>20</v>
          </cell>
          <cell r="BZ11">
            <v>100.83333333333333</v>
          </cell>
          <cell r="CA11">
            <v>-0.11363636363636363</v>
          </cell>
          <cell r="CB11">
            <v>2.2000000000000002</v>
          </cell>
          <cell r="CC11">
            <v>19.59090909090909</v>
          </cell>
          <cell r="CD11">
            <v>3</v>
          </cell>
          <cell r="CE11">
            <v>6.8181818181818175</v>
          </cell>
          <cell r="CF11">
            <v>6.8181818181818175</v>
          </cell>
          <cell r="CH11">
            <v>88.63636363636364</v>
          </cell>
          <cell r="CI11">
            <v>20.2</v>
          </cell>
          <cell r="CJ11">
            <v>89</v>
          </cell>
          <cell r="CK11">
            <v>32</v>
          </cell>
          <cell r="CL11">
            <v>20</v>
          </cell>
          <cell r="CM11">
            <v>97.741935483870961</v>
          </cell>
          <cell r="CN11">
            <v>0.4375</v>
          </cell>
          <cell r="CO11">
            <v>1.6</v>
          </cell>
          <cell r="CP11">
            <v>19.96875</v>
          </cell>
          <cell r="CQ11">
            <v>0</v>
          </cell>
          <cell r="CR11">
            <v>0</v>
          </cell>
          <cell r="CS11">
            <v>0</v>
          </cell>
          <cell r="CU11">
            <v>87.5</v>
          </cell>
          <cell r="CV11">
            <v>19.5</v>
          </cell>
          <cell r="CX11">
            <v>36</v>
          </cell>
          <cell r="CY11">
            <v>21</v>
          </cell>
          <cell r="CZ11">
            <v>95.391705069124427</v>
          </cell>
          <cell r="DA11">
            <v>0.83333333333333337</v>
          </cell>
          <cell r="DB11">
            <v>1.7142857142857142</v>
          </cell>
          <cell r="DC11">
            <v>16.555555555555557</v>
          </cell>
          <cell r="DD11">
            <v>0</v>
          </cell>
          <cell r="DE11">
            <v>0</v>
          </cell>
          <cell r="DF11">
            <v>0</v>
          </cell>
          <cell r="DH11">
            <v>86.111111111111114</v>
          </cell>
          <cell r="DI11">
            <v>20</v>
          </cell>
          <cell r="DK11">
            <v>29</v>
          </cell>
          <cell r="DL11">
            <v>21</v>
          </cell>
          <cell r="DM11">
            <v>94.444444444444443</v>
          </cell>
          <cell r="DN11">
            <v>1.2068965517241379</v>
          </cell>
          <cell r="DO11">
            <v>1.3809523809523809</v>
          </cell>
          <cell r="DP11">
            <v>15.344827586206897</v>
          </cell>
          <cell r="DQ11">
            <v>0</v>
          </cell>
          <cell r="DR11">
            <v>0</v>
          </cell>
          <cell r="DS11">
            <v>0</v>
          </cell>
          <cell r="DU11">
            <v>93.103448275862064</v>
          </cell>
          <cell r="DV11">
            <v>19.833333333333332</v>
          </cell>
          <cell r="DX11">
            <v>45</v>
          </cell>
          <cell r="DY11">
            <v>19</v>
          </cell>
          <cell r="DZ11">
            <v>101.52801358234296</v>
          </cell>
          <cell r="EA11">
            <v>-0.2</v>
          </cell>
          <cell r="EB11">
            <v>2.3684210526315788</v>
          </cell>
          <cell r="EC11">
            <v>10.71111111111111</v>
          </cell>
          <cell r="ED11">
            <v>0</v>
          </cell>
          <cell r="EE11">
            <v>0</v>
          </cell>
          <cell r="EF11">
            <v>0</v>
          </cell>
          <cell r="EH11">
            <v>88.888888888888886</v>
          </cell>
          <cell r="EI11">
            <v>19.29032258064516</v>
          </cell>
          <cell r="EK11">
            <v>30</v>
          </cell>
          <cell r="EL11">
            <v>20</v>
          </cell>
          <cell r="EM11">
            <v>102.83333333333333</v>
          </cell>
          <cell r="EN11">
            <v>-0.56666666666666665</v>
          </cell>
          <cell r="EO11">
            <v>1.5</v>
          </cell>
          <cell r="EP11">
            <v>22.233333333333334</v>
          </cell>
          <cell r="EQ11">
            <v>0</v>
          </cell>
          <cell r="ER11">
            <v>0</v>
          </cell>
          <cell r="ES11">
            <v>0</v>
          </cell>
          <cell r="EU11">
            <v>83.333333333333343</v>
          </cell>
          <cell r="EV11">
            <v>20.566666666666666</v>
          </cell>
          <cell r="EX11">
            <v>29</v>
          </cell>
          <cell r="EY11">
            <v>21</v>
          </cell>
          <cell r="EZ11">
            <v>97.54224270353302</v>
          </cell>
          <cell r="FA11">
            <v>0.55172413793103448</v>
          </cell>
          <cell r="FB11">
            <v>1.3809523809523809</v>
          </cell>
          <cell r="FC11">
            <v>17.172413793103448</v>
          </cell>
          <cell r="FD11">
            <v>0</v>
          </cell>
          <cell r="FE11">
            <v>0</v>
          </cell>
          <cell r="FF11">
            <v>0</v>
          </cell>
          <cell r="FH11">
            <v>93.103448275862064</v>
          </cell>
          <cell r="FI11">
            <v>20.483870967741936</v>
          </cell>
          <cell r="FK11">
            <v>440</v>
          </cell>
          <cell r="FL11">
            <v>21.636363636363637</v>
          </cell>
          <cell r="FM11">
            <v>97.256097560975604</v>
          </cell>
          <cell r="FN11">
            <v>0.49090909090909091</v>
          </cell>
          <cell r="FO11">
            <v>20.336134453781511</v>
          </cell>
          <cell r="FP11">
            <v>19.877272727272729</v>
          </cell>
          <cell r="FQ11">
            <v>8</v>
          </cell>
          <cell r="FR11">
            <v>1.8181818181818181</v>
          </cell>
          <cell r="FS11">
            <v>1.8181818181818181</v>
          </cell>
          <cell r="FT11">
            <v>0</v>
          </cell>
          <cell r="FU11">
            <v>85.909090909090907</v>
          </cell>
          <cell r="FV11">
            <v>20.975342465753425</v>
          </cell>
          <cell r="FW11">
            <v>226</v>
          </cell>
        </row>
        <row r="12">
          <cell r="A12">
            <v>8</v>
          </cell>
          <cell r="B12" t="str">
            <v>INFECTOLOGIA</v>
          </cell>
          <cell r="C12">
            <v>4</v>
          </cell>
          <cell r="D12">
            <v>119</v>
          </cell>
          <cell r="E12">
            <v>149</v>
          </cell>
          <cell r="F12">
            <v>91</v>
          </cell>
          <cell r="G12">
            <v>49</v>
          </cell>
          <cell r="H12">
            <v>26</v>
          </cell>
          <cell r="I12">
            <v>238</v>
          </cell>
          <cell r="J12">
            <v>200</v>
          </cell>
          <cell r="K12">
            <v>75</v>
          </cell>
          <cell r="L12">
            <v>28</v>
          </cell>
          <cell r="M12">
            <v>77.880184331797224</v>
          </cell>
          <cell r="N12">
            <v>2.56</v>
          </cell>
          <cell r="O12">
            <v>2.6785714285714284</v>
          </cell>
          <cell r="P12">
            <v>13.253333333333334</v>
          </cell>
          <cell r="Q12">
            <v>2</v>
          </cell>
          <cell r="R12">
            <v>2.666666666666667</v>
          </cell>
          <cell r="S12">
            <v>2.666666666666667</v>
          </cell>
          <cell r="U12">
            <v>72</v>
          </cell>
          <cell r="V12">
            <v>21.806451612903224</v>
          </cell>
          <cell r="W12">
            <v>267</v>
          </cell>
          <cell r="X12">
            <v>34</v>
          </cell>
          <cell r="Y12">
            <v>28</v>
          </cell>
          <cell r="Z12">
            <v>79.591836734693871</v>
          </cell>
          <cell r="AA12">
            <v>4.7058823529411766</v>
          </cell>
          <cell r="AB12">
            <v>1.2142857142857142</v>
          </cell>
          <cell r="AC12">
            <v>11.029411764705882</v>
          </cell>
          <cell r="AD12">
            <v>0</v>
          </cell>
          <cell r="AE12">
            <v>0</v>
          </cell>
          <cell r="AF12">
            <v>0</v>
          </cell>
          <cell r="AH12">
            <v>79.411764705882348</v>
          </cell>
          <cell r="AI12">
            <v>22.285714285714285</v>
          </cell>
          <cell r="AJ12">
            <v>196</v>
          </cell>
          <cell r="AK12">
            <v>36</v>
          </cell>
          <cell r="AL12">
            <v>28</v>
          </cell>
          <cell r="AM12">
            <v>73.732718894009224</v>
          </cell>
          <cell r="AN12">
            <v>6.333333333333333</v>
          </cell>
          <cell r="AO12">
            <v>1.2857142857142858</v>
          </cell>
          <cell r="AP12">
            <v>20.5</v>
          </cell>
          <cell r="AQ12">
            <v>0</v>
          </cell>
          <cell r="AR12">
            <v>0</v>
          </cell>
          <cell r="AS12">
            <v>0</v>
          </cell>
          <cell r="AU12">
            <v>83.333333333333343</v>
          </cell>
          <cell r="AV12">
            <v>20.64516129032258</v>
          </cell>
          <cell r="AW12">
            <v>209</v>
          </cell>
          <cell r="AX12">
            <v>34</v>
          </cell>
          <cell r="AY12">
            <v>28</v>
          </cell>
          <cell r="AZ12">
            <v>61.29032258064516</v>
          </cell>
          <cell r="BA12">
            <v>9.882352941176471</v>
          </cell>
          <cell r="BB12">
            <v>1.2142857142857142</v>
          </cell>
          <cell r="BC12">
            <v>21.558823529411764</v>
          </cell>
          <cell r="BD12">
            <v>2</v>
          </cell>
          <cell r="BE12">
            <v>5.8823529411764701</v>
          </cell>
          <cell r="BF12">
            <v>5.8823529411764701</v>
          </cell>
          <cell r="BH12">
            <v>76.470588235294116</v>
          </cell>
          <cell r="BI12">
            <v>17.733333333333334</v>
          </cell>
          <cell r="BJ12">
            <v>177</v>
          </cell>
          <cell r="BK12">
            <v>36</v>
          </cell>
          <cell r="BL12">
            <v>28</v>
          </cell>
          <cell r="BM12">
            <v>44.700460829493089</v>
          </cell>
          <cell r="BN12">
            <v>13.333333333333334</v>
          </cell>
          <cell r="BO12">
            <v>1.2857142857142858</v>
          </cell>
          <cell r="BP12">
            <v>11</v>
          </cell>
          <cell r="BQ12">
            <v>0</v>
          </cell>
          <cell r="BR12">
            <v>0</v>
          </cell>
          <cell r="BS12">
            <v>0</v>
          </cell>
          <cell r="BU12">
            <v>80.555555555555557</v>
          </cell>
          <cell r="BV12">
            <v>12.5</v>
          </cell>
          <cell r="BW12">
            <v>195</v>
          </cell>
          <cell r="BX12">
            <v>36</v>
          </cell>
          <cell r="BY12">
            <v>28</v>
          </cell>
          <cell r="BZ12">
            <v>71.071428571428569</v>
          </cell>
          <cell r="CA12">
            <v>6.75</v>
          </cell>
          <cell r="CB12">
            <v>1.2857142857142858</v>
          </cell>
          <cell r="CC12">
            <v>10.638888888888889</v>
          </cell>
          <cell r="CD12">
            <v>0</v>
          </cell>
          <cell r="CE12">
            <v>0</v>
          </cell>
          <cell r="CF12">
            <v>0</v>
          </cell>
          <cell r="CH12">
            <v>77.777777777777786</v>
          </cell>
          <cell r="CI12">
            <v>19.899999999999999</v>
          </cell>
          <cell r="CJ12">
            <v>95</v>
          </cell>
          <cell r="CK12">
            <v>24</v>
          </cell>
          <cell r="CL12">
            <v>28</v>
          </cell>
          <cell r="CM12">
            <v>74.539170506912441</v>
          </cell>
          <cell r="CN12">
            <v>9.2083333333333339</v>
          </cell>
          <cell r="CO12">
            <v>0.8571428571428571</v>
          </cell>
          <cell r="CP12">
            <v>16.75</v>
          </cell>
          <cell r="CQ12">
            <v>0</v>
          </cell>
          <cell r="CR12">
            <v>0</v>
          </cell>
          <cell r="CS12">
            <v>0</v>
          </cell>
          <cell r="CU12">
            <v>91.666666666666657</v>
          </cell>
          <cell r="CV12">
            <v>20.9</v>
          </cell>
          <cell r="CW12">
            <v>187</v>
          </cell>
          <cell r="CX12">
            <v>28</v>
          </cell>
          <cell r="CY12">
            <v>28</v>
          </cell>
          <cell r="CZ12">
            <v>67.972350230414747</v>
          </cell>
          <cell r="DA12">
            <v>9.9285714285714288</v>
          </cell>
          <cell r="DB12">
            <v>1</v>
          </cell>
          <cell r="DC12">
            <v>22.75</v>
          </cell>
          <cell r="DD12">
            <v>0</v>
          </cell>
          <cell r="DE12">
            <v>0</v>
          </cell>
          <cell r="DF12">
            <v>0</v>
          </cell>
          <cell r="DH12">
            <v>82.142857142857139</v>
          </cell>
          <cell r="DI12">
            <v>19</v>
          </cell>
          <cell r="DJ12">
            <v>127</v>
          </cell>
          <cell r="DK12">
            <v>23</v>
          </cell>
          <cell r="DL12">
            <v>28</v>
          </cell>
          <cell r="DM12">
            <v>59.523809523809526</v>
          </cell>
          <cell r="DN12">
            <v>14.782608695652174</v>
          </cell>
          <cell r="DO12">
            <v>0.8214285714285714</v>
          </cell>
          <cell r="DP12">
            <v>18.478260869565219</v>
          </cell>
          <cell r="DQ12">
            <v>0</v>
          </cell>
          <cell r="DR12">
            <v>0</v>
          </cell>
          <cell r="DS12">
            <v>0</v>
          </cell>
          <cell r="DU12">
            <v>86.956521739130437</v>
          </cell>
          <cell r="DV12">
            <v>16.666666666666668</v>
          </cell>
          <cell r="DW12">
            <v>128</v>
          </cell>
          <cell r="DX12">
            <v>28</v>
          </cell>
          <cell r="DY12">
            <v>28</v>
          </cell>
          <cell r="DZ12">
            <v>64.285714285714292</v>
          </cell>
          <cell r="EA12">
            <v>11.071428571428571</v>
          </cell>
          <cell r="EB12">
            <v>1</v>
          </cell>
          <cell r="EC12">
            <v>24.392857142857142</v>
          </cell>
          <cell r="ED12">
            <v>0</v>
          </cell>
          <cell r="EE12">
            <v>0</v>
          </cell>
          <cell r="EF12">
            <v>0</v>
          </cell>
          <cell r="EH12">
            <v>78.571428571428569</v>
          </cell>
          <cell r="EI12">
            <v>18</v>
          </cell>
          <cell r="EJ12">
            <v>238</v>
          </cell>
          <cell r="EK12">
            <v>39</v>
          </cell>
          <cell r="EL12">
            <v>28</v>
          </cell>
          <cell r="EM12">
            <v>70.952380952380949</v>
          </cell>
          <cell r="EN12">
            <v>6.2564102564102564</v>
          </cell>
          <cell r="EO12">
            <v>1.3928571428571428</v>
          </cell>
          <cell r="EP12">
            <v>21.333333333333332</v>
          </cell>
          <cell r="EQ12">
            <v>0</v>
          </cell>
          <cell r="ER12">
            <v>0</v>
          </cell>
          <cell r="ES12">
            <v>0</v>
          </cell>
          <cell r="EU12">
            <v>76.923076923076934</v>
          </cell>
          <cell r="EV12">
            <v>19.866666666666667</v>
          </cell>
          <cell r="EW12">
            <v>187</v>
          </cell>
          <cell r="EX12">
            <v>45</v>
          </cell>
          <cell r="EY12">
            <v>28</v>
          </cell>
          <cell r="EZ12">
            <v>79.838709677419345</v>
          </cell>
          <cell r="FA12">
            <v>3.8888888888888888</v>
          </cell>
          <cell r="FB12">
            <v>1.6071428571428572</v>
          </cell>
          <cell r="FC12">
            <v>14.022222222222222</v>
          </cell>
          <cell r="FD12">
            <v>0</v>
          </cell>
          <cell r="FE12">
            <v>0</v>
          </cell>
          <cell r="FF12">
            <v>0</v>
          </cell>
          <cell r="FH12">
            <v>91.111111111111114</v>
          </cell>
          <cell r="FI12">
            <v>22.35483870967742</v>
          </cell>
          <cell r="FJ12">
            <v>269</v>
          </cell>
          <cell r="FK12">
            <v>438</v>
          </cell>
          <cell r="FL12">
            <v>28</v>
          </cell>
          <cell r="FM12">
            <v>68.894324853228966</v>
          </cell>
          <cell r="FN12">
            <v>7.2579908675799087</v>
          </cell>
          <cell r="FO12">
            <v>15.642857142857142</v>
          </cell>
          <cell r="FP12">
            <v>16.504566210045663</v>
          </cell>
          <cell r="FQ12">
            <v>4</v>
          </cell>
          <cell r="FR12">
            <v>0.91324200913242004</v>
          </cell>
          <cell r="FS12">
            <v>0.91324200913242004</v>
          </cell>
          <cell r="FT12">
            <v>0</v>
          </cell>
          <cell r="FU12">
            <v>80.365296803652967</v>
          </cell>
          <cell r="FV12">
            <v>19.290410958904111</v>
          </cell>
          <cell r="FW12">
            <v>2275</v>
          </cell>
        </row>
        <row r="13">
          <cell r="A13">
            <v>9</v>
          </cell>
          <cell r="B13" t="str">
            <v>NEFROLOGIA</v>
          </cell>
          <cell r="C13" t="str">
            <v xml:space="preserve"> </v>
          </cell>
          <cell r="D13">
            <v>3</v>
          </cell>
          <cell r="E13">
            <v>19</v>
          </cell>
          <cell r="F13">
            <v>22</v>
          </cell>
          <cell r="G13">
            <v>59</v>
          </cell>
          <cell r="H13">
            <v>27</v>
          </cell>
          <cell r="I13">
            <v>71</v>
          </cell>
          <cell r="J13">
            <v>59</v>
          </cell>
          <cell r="K13">
            <v>13</v>
          </cell>
          <cell r="L13">
            <v>6</v>
          </cell>
          <cell r="M13">
            <v>65.591397849462368</v>
          </cell>
          <cell r="N13">
            <v>4.9230769230769234</v>
          </cell>
          <cell r="O13">
            <v>2.1666666666666665</v>
          </cell>
          <cell r="P13">
            <v>7</v>
          </cell>
          <cell r="Q13">
            <v>0</v>
          </cell>
          <cell r="R13">
            <v>0</v>
          </cell>
          <cell r="S13">
            <v>0</v>
          </cell>
          <cell r="U13">
            <v>76.923076923076934</v>
          </cell>
          <cell r="V13">
            <v>3.935483870967742</v>
          </cell>
          <cell r="W13">
            <v>49</v>
          </cell>
          <cell r="X13">
            <v>8</v>
          </cell>
          <cell r="Y13">
            <v>6</v>
          </cell>
          <cell r="Z13">
            <v>93.452380952380949</v>
          </cell>
          <cell r="AA13">
            <v>1.375</v>
          </cell>
          <cell r="AB13">
            <v>1.3333333333333333</v>
          </cell>
          <cell r="AC13">
            <v>11.375</v>
          </cell>
          <cell r="AD13">
            <v>0</v>
          </cell>
          <cell r="AE13">
            <v>0</v>
          </cell>
          <cell r="AF13">
            <v>0</v>
          </cell>
          <cell r="AH13">
            <v>87.5</v>
          </cell>
          <cell r="AI13">
            <v>5.6071428571428568</v>
          </cell>
          <cell r="AJ13">
            <v>87</v>
          </cell>
          <cell r="AK13">
            <v>6</v>
          </cell>
          <cell r="AL13">
            <v>3</v>
          </cell>
          <cell r="AM13">
            <v>122.58064516129032</v>
          </cell>
          <cell r="AN13">
            <v>-3.5</v>
          </cell>
          <cell r="AO13">
            <v>2</v>
          </cell>
          <cell r="AP13">
            <v>11</v>
          </cell>
          <cell r="AQ13">
            <v>0</v>
          </cell>
          <cell r="AR13">
            <v>0</v>
          </cell>
          <cell r="AS13">
            <v>0</v>
          </cell>
          <cell r="AU13">
            <v>83.333333333333343</v>
          </cell>
          <cell r="AV13">
            <v>3.6774193548387095</v>
          </cell>
          <cell r="AW13">
            <v>149</v>
          </cell>
          <cell r="AX13">
            <v>9</v>
          </cell>
          <cell r="AY13">
            <v>5</v>
          </cell>
          <cell r="AZ13">
            <v>96.774193548387103</v>
          </cell>
          <cell r="BA13">
            <v>0.55555555555555558</v>
          </cell>
          <cell r="BB13">
            <v>1.8</v>
          </cell>
          <cell r="BC13">
            <v>23.222222222222221</v>
          </cell>
          <cell r="BD13">
            <v>0</v>
          </cell>
          <cell r="BE13">
            <v>0</v>
          </cell>
          <cell r="BF13">
            <v>0</v>
          </cell>
          <cell r="BH13">
            <v>100</v>
          </cell>
          <cell r="BI13">
            <v>5</v>
          </cell>
          <cell r="BJ13">
            <v>106</v>
          </cell>
          <cell r="BK13">
            <v>9</v>
          </cell>
          <cell r="BL13">
            <v>5</v>
          </cell>
          <cell r="BM13">
            <v>98.709677419354833</v>
          </cell>
          <cell r="BN13">
            <v>0.22222222222222221</v>
          </cell>
          <cell r="BO13">
            <v>1.8</v>
          </cell>
          <cell r="BP13">
            <v>12.222222222222221</v>
          </cell>
          <cell r="BQ13">
            <v>0</v>
          </cell>
          <cell r="BR13">
            <v>0</v>
          </cell>
          <cell r="BS13">
            <v>0</v>
          </cell>
          <cell r="BU13">
            <v>77.777777777777786</v>
          </cell>
          <cell r="BV13">
            <v>4.9000000000000004</v>
          </cell>
          <cell r="BW13">
            <v>85</v>
          </cell>
          <cell r="BX13">
            <v>14</v>
          </cell>
          <cell r="BY13">
            <v>5</v>
          </cell>
          <cell r="BZ13">
            <v>98</v>
          </cell>
          <cell r="CA13">
            <v>0.21428571428571427</v>
          </cell>
          <cell r="CB13">
            <v>2.8</v>
          </cell>
          <cell r="CC13">
            <v>16.357142857142858</v>
          </cell>
          <cell r="CD13">
            <v>0</v>
          </cell>
          <cell r="CE13">
            <v>0</v>
          </cell>
          <cell r="CF13">
            <v>0</v>
          </cell>
          <cell r="CH13">
            <v>85.714285714285708</v>
          </cell>
          <cell r="CI13">
            <v>4.9000000000000004</v>
          </cell>
          <cell r="CJ13">
            <v>56</v>
          </cell>
          <cell r="CK13">
            <v>11</v>
          </cell>
          <cell r="CL13">
            <v>5</v>
          </cell>
          <cell r="CM13">
            <v>99.354838709677423</v>
          </cell>
          <cell r="CN13">
            <v>9.0909090909090912E-2</v>
          </cell>
          <cell r="CO13">
            <v>2.2000000000000002</v>
          </cell>
          <cell r="CP13">
            <v>13.090909090909092</v>
          </cell>
          <cell r="CQ13">
            <v>0</v>
          </cell>
          <cell r="CR13">
            <v>0</v>
          </cell>
          <cell r="CS13">
            <v>0</v>
          </cell>
          <cell r="CU13">
            <v>100</v>
          </cell>
          <cell r="CV13">
            <v>5</v>
          </cell>
          <cell r="CW13">
            <v>68</v>
          </cell>
          <cell r="CX13">
            <v>5</v>
          </cell>
          <cell r="CY13">
            <v>5</v>
          </cell>
          <cell r="CZ13">
            <v>100</v>
          </cell>
          <cell r="DA13">
            <v>0</v>
          </cell>
          <cell r="DB13">
            <v>1</v>
          </cell>
          <cell r="DC13">
            <v>12.8</v>
          </cell>
          <cell r="DD13">
            <v>0</v>
          </cell>
          <cell r="DE13">
            <v>0</v>
          </cell>
          <cell r="DF13">
            <v>0</v>
          </cell>
          <cell r="DH13">
            <v>100</v>
          </cell>
          <cell r="DI13">
            <v>5</v>
          </cell>
          <cell r="DJ13">
            <v>85</v>
          </cell>
          <cell r="DK13">
            <v>17</v>
          </cell>
          <cell r="DL13">
            <v>5</v>
          </cell>
          <cell r="DM13">
            <v>113.99999999999999</v>
          </cell>
          <cell r="DN13">
            <v>-1.2352941176470589</v>
          </cell>
          <cell r="DO13">
            <v>3.4</v>
          </cell>
          <cell r="DP13">
            <v>17.588235294117649</v>
          </cell>
          <cell r="DQ13">
            <v>1</v>
          </cell>
          <cell r="DR13">
            <v>5.8823529411764701</v>
          </cell>
          <cell r="DS13">
            <v>5.8823529411764701</v>
          </cell>
          <cell r="DU13">
            <v>100</v>
          </cell>
          <cell r="DV13">
            <v>5.7</v>
          </cell>
          <cell r="DW13">
            <v>89</v>
          </cell>
          <cell r="DX13">
            <v>15</v>
          </cell>
          <cell r="DY13">
            <v>6</v>
          </cell>
          <cell r="DZ13">
            <v>95.6989247311828</v>
          </cell>
          <cell r="EA13">
            <v>0.53333333333333333</v>
          </cell>
          <cell r="EB13">
            <v>2.5</v>
          </cell>
          <cell r="EC13">
            <v>14.066666666666666</v>
          </cell>
          <cell r="ED13">
            <v>0</v>
          </cell>
          <cell r="EE13">
            <v>0</v>
          </cell>
          <cell r="EF13">
            <v>0</v>
          </cell>
          <cell r="EH13">
            <v>100</v>
          </cell>
          <cell r="EI13">
            <v>5.741935483870968</v>
          </cell>
          <cell r="EJ13">
            <v>66</v>
          </cell>
          <cell r="EK13">
            <v>8</v>
          </cell>
          <cell r="EL13">
            <v>6</v>
          </cell>
          <cell r="EM13">
            <v>96.666666666666671</v>
          </cell>
          <cell r="EN13">
            <v>0.75</v>
          </cell>
          <cell r="EO13">
            <v>1.3333333333333333</v>
          </cell>
          <cell r="EP13">
            <v>16.25</v>
          </cell>
          <cell r="EQ13">
            <v>0</v>
          </cell>
          <cell r="ER13">
            <v>0</v>
          </cell>
          <cell r="ES13">
            <v>0</v>
          </cell>
          <cell r="EU13">
            <v>87.5</v>
          </cell>
          <cell r="EV13">
            <v>5.8</v>
          </cell>
          <cell r="EW13">
            <v>95</v>
          </cell>
          <cell r="EX13">
            <v>15</v>
          </cell>
          <cell r="EY13">
            <v>6</v>
          </cell>
          <cell r="EZ13">
            <v>86.021505376344081</v>
          </cell>
          <cell r="FA13">
            <v>1.7333333333333334</v>
          </cell>
          <cell r="FB13">
            <v>2.5</v>
          </cell>
          <cell r="FC13">
            <v>16.8</v>
          </cell>
          <cell r="FD13">
            <v>0</v>
          </cell>
          <cell r="FE13">
            <v>0</v>
          </cell>
          <cell r="FF13">
            <v>0</v>
          </cell>
          <cell r="FH13">
            <v>100</v>
          </cell>
          <cell r="FI13">
            <v>5.161290322580645</v>
          </cell>
          <cell r="FJ13">
            <v>59</v>
          </cell>
          <cell r="FK13">
            <v>130</v>
          </cell>
          <cell r="FL13">
            <v>5.1818181818181817</v>
          </cell>
          <cell r="FM13">
            <v>95.87251828631139</v>
          </cell>
          <cell r="FN13">
            <v>0.60769230769230764</v>
          </cell>
          <cell r="FO13">
            <v>25.087719298245617</v>
          </cell>
          <cell r="FP13">
            <v>14.584615384615384</v>
          </cell>
          <cell r="FQ13">
            <v>1</v>
          </cell>
          <cell r="FR13">
            <v>0.76923076923076927</v>
          </cell>
          <cell r="FS13">
            <v>0.76923076923076927</v>
          </cell>
          <cell r="FT13">
            <v>0</v>
          </cell>
          <cell r="FU13">
            <v>92.307692307692307</v>
          </cell>
          <cell r="FV13">
            <v>5.0273972602739727</v>
          </cell>
          <cell r="FW13">
            <v>994</v>
          </cell>
        </row>
        <row r="14">
          <cell r="A14">
            <v>10</v>
          </cell>
          <cell r="B14" t="str">
            <v>DERMATOLOGIA</v>
          </cell>
          <cell r="C14">
            <v>5</v>
          </cell>
          <cell r="D14">
            <v>59</v>
          </cell>
          <cell r="E14">
            <v>132</v>
          </cell>
          <cell r="F14">
            <v>96</v>
          </cell>
          <cell r="G14">
            <v>50</v>
          </cell>
          <cell r="H14">
            <v>11</v>
          </cell>
          <cell r="I14">
            <v>187</v>
          </cell>
          <cell r="J14">
            <v>166</v>
          </cell>
          <cell r="K14">
            <v>33</v>
          </cell>
          <cell r="L14">
            <v>9</v>
          </cell>
          <cell r="M14">
            <v>102.15053763440861</v>
          </cell>
          <cell r="N14">
            <v>-0.18181818181818182</v>
          </cell>
          <cell r="O14">
            <v>3.6666666666666665</v>
          </cell>
          <cell r="P14">
            <v>7.8787878787878789</v>
          </cell>
          <cell r="Q14">
            <v>0</v>
          </cell>
          <cell r="R14">
            <v>0</v>
          </cell>
          <cell r="S14">
            <v>0</v>
          </cell>
          <cell r="U14">
            <v>57.575757575757578</v>
          </cell>
          <cell r="V14">
            <v>9.193548387096774</v>
          </cell>
          <cell r="W14">
            <v>47</v>
          </cell>
          <cell r="X14">
            <v>26</v>
          </cell>
          <cell r="Y14">
            <v>10</v>
          </cell>
          <cell r="Z14">
            <v>83.928571428571431</v>
          </cell>
          <cell r="AA14">
            <v>1.7307692307692308</v>
          </cell>
          <cell r="AB14">
            <v>2.6</v>
          </cell>
          <cell r="AC14">
            <v>11.961538461538462</v>
          </cell>
          <cell r="AD14">
            <v>0</v>
          </cell>
          <cell r="AE14">
            <v>0</v>
          </cell>
          <cell r="AF14">
            <v>0</v>
          </cell>
          <cell r="AH14">
            <v>73.076923076923066</v>
          </cell>
          <cell r="AI14">
            <v>8.3928571428571423</v>
          </cell>
          <cell r="AJ14">
            <v>38</v>
          </cell>
          <cell r="AK14">
            <v>32</v>
          </cell>
          <cell r="AL14">
            <v>10</v>
          </cell>
          <cell r="AM14">
            <v>84.838709677419359</v>
          </cell>
          <cell r="AN14">
            <v>1.46875</v>
          </cell>
          <cell r="AO14">
            <v>3.2</v>
          </cell>
          <cell r="AP14">
            <v>7.75</v>
          </cell>
          <cell r="AQ14">
            <v>0</v>
          </cell>
          <cell r="AR14">
            <v>0</v>
          </cell>
          <cell r="AS14">
            <v>0</v>
          </cell>
          <cell r="AU14">
            <v>62.5</v>
          </cell>
          <cell r="AV14">
            <v>8.4838709677419359</v>
          </cell>
          <cell r="AW14">
            <v>24</v>
          </cell>
          <cell r="AX14">
            <v>29</v>
          </cell>
          <cell r="AY14">
            <v>8</v>
          </cell>
          <cell r="AZ14">
            <v>102.01612903225808</v>
          </cell>
          <cell r="BA14">
            <v>-0.17241379310344829</v>
          </cell>
          <cell r="BB14">
            <v>3.625</v>
          </cell>
          <cell r="BC14">
            <v>8.4482758620689662</v>
          </cell>
          <cell r="BD14">
            <v>0</v>
          </cell>
          <cell r="BE14">
            <v>0</v>
          </cell>
          <cell r="BF14">
            <v>0</v>
          </cell>
          <cell r="BH14">
            <v>68.965517241379317</v>
          </cell>
          <cell r="BI14">
            <v>8.4333333333333336</v>
          </cell>
          <cell r="BJ14">
            <v>33</v>
          </cell>
          <cell r="BK14">
            <v>23</v>
          </cell>
          <cell r="BL14">
            <v>9</v>
          </cell>
          <cell r="BM14">
            <v>62.007168458781358</v>
          </cell>
          <cell r="BN14">
            <v>4.6086956521739131</v>
          </cell>
          <cell r="BO14">
            <v>2.5555555555555554</v>
          </cell>
          <cell r="BP14">
            <v>9.2608695652173907</v>
          </cell>
          <cell r="BQ14">
            <v>0</v>
          </cell>
          <cell r="BR14">
            <v>0</v>
          </cell>
          <cell r="BS14">
            <v>0</v>
          </cell>
          <cell r="BU14">
            <v>82.608695652173907</v>
          </cell>
          <cell r="BV14">
            <v>5.6</v>
          </cell>
          <cell r="BW14">
            <v>7</v>
          </cell>
          <cell r="BX14">
            <v>30</v>
          </cell>
          <cell r="BY14">
            <v>10</v>
          </cell>
          <cell r="BZ14">
            <v>77.333333333333329</v>
          </cell>
          <cell r="CA14">
            <v>2.2666666666666666</v>
          </cell>
          <cell r="CB14">
            <v>3</v>
          </cell>
          <cell r="CC14">
            <v>6.666666666666667</v>
          </cell>
          <cell r="CD14">
            <v>0</v>
          </cell>
          <cell r="CE14">
            <v>0</v>
          </cell>
          <cell r="CF14">
            <v>0</v>
          </cell>
          <cell r="CH14">
            <v>80</v>
          </cell>
          <cell r="CI14">
            <v>7.7</v>
          </cell>
          <cell r="CJ14">
            <v>29</v>
          </cell>
          <cell r="CK14">
            <v>31</v>
          </cell>
          <cell r="CL14">
            <v>10</v>
          </cell>
          <cell r="CM14">
            <v>83.870967741935488</v>
          </cell>
          <cell r="CN14">
            <v>1.6129032258064515</v>
          </cell>
          <cell r="CO14">
            <v>3.1</v>
          </cell>
          <cell r="CP14">
            <v>8.2258064516129039</v>
          </cell>
          <cell r="CQ14">
            <v>1</v>
          </cell>
          <cell r="CR14">
            <v>3.225806451612903</v>
          </cell>
          <cell r="CS14">
            <v>3.225806451612903</v>
          </cell>
          <cell r="CU14">
            <v>67.741935483870961</v>
          </cell>
          <cell r="CV14">
            <v>8.4</v>
          </cell>
          <cell r="CW14">
            <v>36</v>
          </cell>
          <cell r="CX14">
            <v>31</v>
          </cell>
          <cell r="CY14">
            <v>10</v>
          </cell>
          <cell r="CZ14">
            <v>76.451612903225808</v>
          </cell>
          <cell r="DA14">
            <v>2.3548387096774195</v>
          </cell>
          <cell r="DB14">
            <v>3.1</v>
          </cell>
          <cell r="DC14">
            <v>8.612903225806452</v>
          </cell>
          <cell r="DD14">
            <v>0</v>
          </cell>
          <cell r="DE14">
            <v>0</v>
          </cell>
          <cell r="DF14">
            <v>0</v>
          </cell>
          <cell r="DH14">
            <v>83.870967741935488</v>
          </cell>
          <cell r="DI14">
            <v>7.6</v>
          </cell>
          <cell r="DJ14">
            <v>18</v>
          </cell>
          <cell r="DK14">
            <v>19</v>
          </cell>
          <cell r="DL14">
            <v>10</v>
          </cell>
          <cell r="DM14">
            <v>70.333333333333343</v>
          </cell>
          <cell r="DN14">
            <v>4.6842105263157894</v>
          </cell>
          <cell r="DO14">
            <v>1.9</v>
          </cell>
          <cell r="DP14">
            <v>7.9473684210526319</v>
          </cell>
          <cell r="DQ14">
            <v>0</v>
          </cell>
          <cell r="DR14">
            <v>0</v>
          </cell>
          <cell r="DS14">
            <v>0</v>
          </cell>
          <cell r="DU14">
            <v>89.473684210526315</v>
          </cell>
          <cell r="DV14">
            <v>7.0333333333333332</v>
          </cell>
          <cell r="DW14">
            <v>20</v>
          </cell>
          <cell r="DX14">
            <v>32</v>
          </cell>
          <cell r="DY14">
            <v>10</v>
          </cell>
          <cell r="DZ14">
            <v>90.322580645161281</v>
          </cell>
          <cell r="EA14">
            <v>0.9375</v>
          </cell>
          <cell r="EB14">
            <v>3.2</v>
          </cell>
          <cell r="EC14">
            <v>10.65625</v>
          </cell>
          <cell r="ED14">
            <v>0</v>
          </cell>
          <cell r="EE14">
            <v>0</v>
          </cell>
          <cell r="EF14">
            <v>0</v>
          </cell>
          <cell r="EH14">
            <v>75</v>
          </cell>
          <cell r="EI14">
            <v>9.0322580645161299</v>
          </cell>
          <cell r="EJ14">
            <v>46</v>
          </cell>
          <cell r="EK14">
            <v>31</v>
          </cell>
          <cell r="EL14">
            <v>10</v>
          </cell>
          <cell r="EM14">
            <v>89.666666666666657</v>
          </cell>
          <cell r="EN14">
            <v>1</v>
          </cell>
          <cell r="EO14">
            <v>3.1</v>
          </cell>
          <cell r="EP14">
            <v>7.225806451612903</v>
          </cell>
          <cell r="EQ14">
            <v>0</v>
          </cell>
          <cell r="ER14">
            <v>0</v>
          </cell>
          <cell r="ES14">
            <v>0</v>
          </cell>
          <cell r="EU14">
            <v>93.548387096774192</v>
          </cell>
          <cell r="EV14">
            <v>8.9666666666666668</v>
          </cell>
          <cell r="EW14">
            <v>26</v>
          </cell>
          <cell r="EX14">
            <v>36</v>
          </cell>
          <cell r="EY14">
            <v>10</v>
          </cell>
          <cell r="EZ14">
            <v>65.483870967741936</v>
          </cell>
          <cell r="FA14">
            <v>2.9722222222222223</v>
          </cell>
          <cell r="FB14">
            <v>3.6</v>
          </cell>
          <cell r="FC14">
            <v>8.0833333333333339</v>
          </cell>
          <cell r="FD14">
            <v>0</v>
          </cell>
          <cell r="FE14">
            <v>0</v>
          </cell>
          <cell r="FF14">
            <v>0</v>
          </cell>
          <cell r="FH14">
            <v>72.222222222222214</v>
          </cell>
          <cell r="FI14">
            <v>6.5483870967741939</v>
          </cell>
          <cell r="FJ14">
            <v>29</v>
          </cell>
          <cell r="FK14">
            <v>353</v>
          </cell>
          <cell r="FL14">
            <v>9.6363636363636367</v>
          </cell>
          <cell r="FM14">
            <v>82.22789115646259</v>
          </cell>
          <cell r="FN14">
            <v>1.7762039660056657</v>
          </cell>
          <cell r="FO14">
            <v>36.632075471698109</v>
          </cell>
          <cell r="FP14">
            <v>8.5155807365439102</v>
          </cell>
          <cell r="FQ14">
            <v>1</v>
          </cell>
          <cell r="FR14">
            <v>0.28328611898016998</v>
          </cell>
          <cell r="FS14">
            <v>0.28328611898016998</v>
          </cell>
          <cell r="FT14">
            <v>0</v>
          </cell>
          <cell r="FU14">
            <v>74.787535410764875</v>
          </cell>
          <cell r="FV14">
            <v>7.9479452054794519</v>
          </cell>
          <cell r="FW14">
            <v>353</v>
          </cell>
        </row>
        <row r="15">
          <cell r="A15">
            <v>11</v>
          </cell>
          <cell r="B15" t="str">
            <v>NEONATOLOGIA</v>
          </cell>
          <cell r="C15">
            <v>98</v>
          </cell>
          <cell r="D15">
            <v>12</v>
          </cell>
          <cell r="E15" t="str">
            <v xml:space="preserve"> </v>
          </cell>
          <cell r="F15" t="str">
            <v xml:space="preserve"> </v>
          </cell>
          <cell r="G15" t="str">
            <v xml:space="preserve"> </v>
          </cell>
          <cell r="H15" t="str">
            <v xml:space="preserve"> </v>
          </cell>
          <cell r="I15">
            <v>59</v>
          </cell>
          <cell r="J15">
            <v>51</v>
          </cell>
          <cell r="K15">
            <v>10</v>
          </cell>
          <cell r="L15">
            <v>10</v>
          </cell>
          <cell r="M15">
            <v>95.483870967741936</v>
          </cell>
          <cell r="N15">
            <v>1.4</v>
          </cell>
          <cell r="O15">
            <v>1</v>
          </cell>
          <cell r="P15">
            <v>18.399999999999999</v>
          </cell>
          <cell r="Q15">
            <v>1</v>
          </cell>
          <cell r="R15">
            <v>10</v>
          </cell>
          <cell r="S15">
            <v>10</v>
          </cell>
          <cell r="U15">
            <v>90</v>
          </cell>
          <cell r="V15">
            <v>9.5483870967741939</v>
          </cell>
          <cell r="X15">
            <v>4</v>
          </cell>
          <cell r="Y15">
            <v>8</v>
          </cell>
          <cell r="Z15">
            <v>97.767857142857139</v>
          </cell>
          <cell r="AA15">
            <v>1.25</v>
          </cell>
          <cell r="AB15">
            <v>0.5</v>
          </cell>
          <cell r="AC15">
            <v>38.25</v>
          </cell>
          <cell r="AD15">
            <v>0</v>
          </cell>
          <cell r="AE15">
            <v>0</v>
          </cell>
          <cell r="AF15">
            <v>0</v>
          </cell>
          <cell r="AH15">
            <v>100</v>
          </cell>
          <cell r="AI15">
            <v>7.8214285714285712</v>
          </cell>
          <cell r="AJ15">
            <v>3</v>
          </cell>
          <cell r="AK15">
            <v>8</v>
          </cell>
          <cell r="AL15">
            <v>8</v>
          </cell>
          <cell r="AM15">
            <v>97.983870967741936</v>
          </cell>
          <cell r="AN15">
            <v>0.625</v>
          </cell>
          <cell r="AO15">
            <v>1</v>
          </cell>
          <cell r="AP15">
            <v>30.25</v>
          </cell>
          <cell r="AQ15">
            <v>1</v>
          </cell>
          <cell r="AR15">
            <v>12.5</v>
          </cell>
          <cell r="AS15">
            <v>12.5</v>
          </cell>
          <cell r="AU15">
            <v>87.5</v>
          </cell>
          <cell r="AV15">
            <v>7.838709677419355</v>
          </cell>
          <cell r="AW15">
            <v>10</v>
          </cell>
          <cell r="AX15">
            <v>16</v>
          </cell>
          <cell r="AY15">
            <v>9</v>
          </cell>
          <cell r="AZ15">
            <v>98.207885304659499</v>
          </cell>
          <cell r="BA15">
            <v>0.3125</v>
          </cell>
          <cell r="BB15">
            <v>1.7777777777777777</v>
          </cell>
          <cell r="BC15">
            <v>18.3125</v>
          </cell>
          <cell r="BD15">
            <v>5</v>
          </cell>
          <cell r="BE15">
            <v>31.25</v>
          </cell>
          <cell r="BF15">
            <v>31.25</v>
          </cell>
          <cell r="BH15">
            <v>81.25</v>
          </cell>
          <cell r="BI15">
            <v>9.1333333333333329</v>
          </cell>
          <cell r="BJ15">
            <v>9</v>
          </cell>
          <cell r="BK15">
            <v>14</v>
          </cell>
          <cell r="BL15">
            <v>10</v>
          </cell>
          <cell r="BM15">
            <v>94.838709677419359</v>
          </cell>
          <cell r="BN15">
            <v>1.1428571428571428</v>
          </cell>
          <cell r="BO15">
            <v>1.4</v>
          </cell>
          <cell r="BP15">
            <v>12.357142857142858</v>
          </cell>
          <cell r="BQ15">
            <v>2</v>
          </cell>
          <cell r="BR15">
            <v>14.285714285714285</v>
          </cell>
          <cell r="BS15">
            <v>14.285714285714285</v>
          </cell>
          <cell r="BU15">
            <v>85.714285714285708</v>
          </cell>
          <cell r="BV15">
            <v>9.5</v>
          </cell>
          <cell r="BW15">
            <v>1</v>
          </cell>
          <cell r="BX15">
            <v>9</v>
          </cell>
          <cell r="BY15">
            <v>10</v>
          </cell>
          <cell r="BZ15">
            <v>96.666666666666671</v>
          </cell>
          <cell r="CA15">
            <v>1.1111111111111112</v>
          </cell>
          <cell r="CB15">
            <v>0.9</v>
          </cell>
          <cell r="CC15">
            <v>18.888888888888889</v>
          </cell>
          <cell r="CD15">
            <v>3</v>
          </cell>
          <cell r="CE15">
            <v>33.333333333333329</v>
          </cell>
          <cell r="CF15">
            <v>25</v>
          </cell>
          <cell r="CG15">
            <v>1</v>
          </cell>
          <cell r="CH15">
            <v>77.777777777777786</v>
          </cell>
          <cell r="CI15">
            <v>9.6999999999999993</v>
          </cell>
          <cell r="CK15">
            <v>8</v>
          </cell>
          <cell r="CL15">
            <v>10</v>
          </cell>
          <cell r="CM15">
            <v>81.290322580645153</v>
          </cell>
          <cell r="CN15">
            <v>7.25</v>
          </cell>
          <cell r="CO15">
            <v>0.8</v>
          </cell>
          <cell r="CP15">
            <v>29.375</v>
          </cell>
          <cell r="CQ15">
            <v>0</v>
          </cell>
          <cell r="CR15">
            <v>0</v>
          </cell>
          <cell r="CS15">
            <v>0</v>
          </cell>
          <cell r="CU15">
            <v>75</v>
          </cell>
          <cell r="CV15">
            <v>8.1</v>
          </cell>
          <cell r="CW15">
            <v>6</v>
          </cell>
          <cell r="CX15">
            <v>7</v>
          </cell>
          <cell r="CY15">
            <v>8</v>
          </cell>
          <cell r="CZ15">
            <v>97.58064516129032</v>
          </cell>
          <cell r="DA15">
            <v>0.8571428571428571</v>
          </cell>
          <cell r="DB15">
            <v>0.875</v>
          </cell>
          <cell r="DC15">
            <v>37.142857142857146</v>
          </cell>
          <cell r="DD15">
            <v>1</v>
          </cell>
          <cell r="DE15">
            <v>14.285714285714285</v>
          </cell>
          <cell r="DF15">
            <v>14.285714285714285</v>
          </cell>
          <cell r="DH15">
            <v>85.714285714285708</v>
          </cell>
          <cell r="DI15">
            <v>7.8</v>
          </cell>
          <cell r="DJ15">
            <v>3</v>
          </cell>
          <cell r="DK15">
            <v>10</v>
          </cell>
          <cell r="DL15">
            <v>8</v>
          </cell>
          <cell r="DM15">
            <v>107.5</v>
          </cell>
          <cell r="DN15">
            <v>-1.8</v>
          </cell>
          <cell r="DO15">
            <v>1.25</v>
          </cell>
          <cell r="DP15">
            <v>19.3</v>
          </cell>
          <cell r="DQ15">
            <v>0</v>
          </cell>
          <cell r="DR15">
            <v>0</v>
          </cell>
          <cell r="DS15">
            <v>0</v>
          </cell>
          <cell r="DU15">
            <v>80</v>
          </cell>
          <cell r="DV15">
            <v>8.6</v>
          </cell>
          <cell r="DX15">
            <v>13</v>
          </cell>
          <cell r="DY15">
            <v>8</v>
          </cell>
          <cell r="DZ15">
            <v>98.387096774193552</v>
          </cell>
          <cell r="EA15">
            <v>0.30769230769230771</v>
          </cell>
          <cell r="EB15">
            <v>1.625</v>
          </cell>
          <cell r="EC15">
            <v>25.53846153846154</v>
          </cell>
          <cell r="ED15">
            <v>1</v>
          </cell>
          <cell r="EE15">
            <v>7.6923076923076925</v>
          </cell>
          <cell r="EF15">
            <v>7.6923076923076925</v>
          </cell>
          <cell r="EH15">
            <v>92.307692307692307</v>
          </cell>
          <cell r="EI15">
            <v>7.870967741935484</v>
          </cell>
          <cell r="EK15">
            <v>3</v>
          </cell>
          <cell r="EL15">
            <v>10</v>
          </cell>
          <cell r="EM15">
            <v>94.666666666666671</v>
          </cell>
          <cell r="EN15">
            <v>5.333333333333333</v>
          </cell>
          <cell r="EO15">
            <v>0.3</v>
          </cell>
          <cell r="EP15">
            <v>23.666666666666668</v>
          </cell>
          <cell r="EQ15">
            <v>0</v>
          </cell>
          <cell r="ER15">
            <v>0</v>
          </cell>
          <cell r="ES15">
            <v>0</v>
          </cell>
          <cell r="EU15">
            <v>66.666666666666657</v>
          </cell>
          <cell r="EV15">
            <v>9.4666666666666668</v>
          </cell>
          <cell r="EW15">
            <v>2</v>
          </cell>
          <cell r="EX15">
            <v>8</v>
          </cell>
          <cell r="EY15">
            <v>10</v>
          </cell>
          <cell r="EZ15">
            <v>95.806451612903217</v>
          </cell>
          <cell r="FA15">
            <v>1.625</v>
          </cell>
          <cell r="FB15">
            <v>0.8</v>
          </cell>
          <cell r="FC15">
            <v>22.25</v>
          </cell>
          <cell r="FD15">
            <v>1</v>
          </cell>
          <cell r="FE15">
            <v>12.5</v>
          </cell>
          <cell r="FF15">
            <v>12.5</v>
          </cell>
          <cell r="FH15">
            <v>87.5</v>
          </cell>
          <cell r="FI15">
            <v>9.5806451612903221</v>
          </cell>
          <cell r="FK15">
            <v>110</v>
          </cell>
          <cell r="FL15">
            <v>9</v>
          </cell>
          <cell r="FM15">
            <v>96.232670283303193</v>
          </cell>
          <cell r="FN15">
            <v>1.1363636363636365</v>
          </cell>
          <cell r="FO15">
            <v>12.222222222222221</v>
          </cell>
          <cell r="FP15">
            <v>22.581818181818182</v>
          </cell>
          <cell r="FQ15">
            <v>15</v>
          </cell>
          <cell r="FR15">
            <v>13.636363636363635</v>
          </cell>
          <cell r="FS15">
            <v>12.727272727272727</v>
          </cell>
          <cell r="FT15">
            <v>1</v>
          </cell>
          <cell r="FU15">
            <v>84.545454545454547</v>
          </cell>
          <cell r="FV15">
            <v>8.7479452054794518</v>
          </cell>
          <cell r="FW15">
            <v>34</v>
          </cell>
        </row>
        <row r="16">
          <cell r="A16">
            <v>12</v>
          </cell>
          <cell r="B16" t="str">
            <v>GASTROENTEROLOGIA</v>
          </cell>
          <cell r="C16">
            <v>2</v>
          </cell>
          <cell r="D16">
            <v>70</v>
          </cell>
          <cell r="E16">
            <v>55</v>
          </cell>
          <cell r="F16">
            <v>38</v>
          </cell>
          <cell r="G16">
            <v>51</v>
          </cell>
          <cell r="H16">
            <v>10</v>
          </cell>
          <cell r="I16">
            <v>103</v>
          </cell>
          <cell r="J16">
            <v>123</v>
          </cell>
          <cell r="K16">
            <v>20</v>
          </cell>
          <cell r="L16">
            <v>10</v>
          </cell>
          <cell r="M16">
            <v>91.935483870967744</v>
          </cell>
          <cell r="N16">
            <v>1.25</v>
          </cell>
          <cell r="O16">
            <v>2</v>
          </cell>
          <cell r="P16">
            <v>16.649999999999999</v>
          </cell>
          <cell r="Q16">
            <v>0</v>
          </cell>
          <cell r="R16">
            <v>0</v>
          </cell>
          <cell r="S16">
            <v>0</v>
          </cell>
          <cell r="U16">
            <v>65</v>
          </cell>
          <cell r="V16">
            <v>9.193548387096774</v>
          </cell>
          <cell r="W16">
            <v>102</v>
          </cell>
          <cell r="X16">
            <v>13</v>
          </cell>
          <cell r="Y16">
            <v>10</v>
          </cell>
          <cell r="Z16">
            <v>99.285714285714292</v>
          </cell>
          <cell r="AA16">
            <v>0.15384615384615385</v>
          </cell>
          <cell r="AB16">
            <v>1.3</v>
          </cell>
          <cell r="AC16">
            <v>9.9230769230769234</v>
          </cell>
          <cell r="AD16">
            <v>0</v>
          </cell>
          <cell r="AE16">
            <v>0</v>
          </cell>
          <cell r="AF16">
            <v>0</v>
          </cell>
          <cell r="AH16">
            <v>100</v>
          </cell>
          <cell r="AI16">
            <v>9.9285714285714288</v>
          </cell>
          <cell r="AJ16">
            <v>90</v>
          </cell>
          <cell r="AK16">
            <v>24</v>
          </cell>
          <cell r="AL16">
            <v>10</v>
          </cell>
          <cell r="AM16">
            <v>92.58064516129032</v>
          </cell>
          <cell r="AN16">
            <v>0.95833333333333337</v>
          </cell>
          <cell r="AO16">
            <v>2.4</v>
          </cell>
          <cell r="AP16">
            <v>15.875</v>
          </cell>
          <cell r="AQ16">
            <v>3</v>
          </cell>
          <cell r="AR16">
            <v>12.5</v>
          </cell>
          <cell r="AS16">
            <v>12.5</v>
          </cell>
          <cell r="AU16">
            <v>95.833333333333343</v>
          </cell>
          <cell r="AV16">
            <v>9.258064516129032</v>
          </cell>
          <cell r="AW16">
            <v>94</v>
          </cell>
          <cell r="AX16">
            <v>24</v>
          </cell>
          <cell r="AY16">
            <v>10</v>
          </cell>
          <cell r="AZ16">
            <v>86.774193548387103</v>
          </cell>
          <cell r="BA16">
            <v>1.7083333333333333</v>
          </cell>
          <cell r="BB16">
            <v>2.4</v>
          </cell>
          <cell r="BC16">
            <v>15</v>
          </cell>
          <cell r="BD16">
            <v>2</v>
          </cell>
          <cell r="BE16">
            <v>8.3333333333333321</v>
          </cell>
          <cell r="BF16">
            <v>8.3333333333333321</v>
          </cell>
          <cell r="BH16">
            <v>75</v>
          </cell>
          <cell r="BI16">
            <v>8.9666666666666668</v>
          </cell>
          <cell r="BJ16">
            <v>138</v>
          </cell>
          <cell r="BK16">
            <v>19</v>
          </cell>
          <cell r="BL16">
            <v>10</v>
          </cell>
          <cell r="BM16">
            <v>92.903225806451616</v>
          </cell>
          <cell r="BN16">
            <v>1.1578947368421053</v>
          </cell>
          <cell r="BO16">
            <v>1.9</v>
          </cell>
          <cell r="BP16">
            <v>15.578947368421053</v>
          </cell>
          <cell r="BQ16">
            <v>0</v>
          </cell>
          <cell r="BR16">
            <v>0</v>
          </cell>
          <cell r="BS16">
            <v>0</v>
          </cell>
          <cell r="BU16">
            <v>84.210526315789465</v>
          </cell>
          <cell r="BV16">
            <v>9.3000000000000007</v>
          </cell>
          <cell r="BW16">
            <v>58</v>
          </cell>
          <cell r="BX16">
            <v>18</v>
          </cell>
          <cell r="BY16">
            <v>10</v>
          </cell>
          <cell r="BZ16">
            <v>88</v>
          </cell>
          <cell r="CA16">
            <v>2</v>
          </cell>
          <cell r="CB16">
            <v>1.8</v>
          </cell>
          <cell r="CC16">
            <v>11.333333333333334</v>
          </cell>
          <cell r="CD16">
            <v>0</v>
          </cell>
          <cell r="CE16">
            <v>0</v>
          </cell>
          <cell r="CF16">
            <v>0</v>
          </cell>
          <cell r="CH16">
            <v>88.888888888888886</v>
          </cell>
          <cell r="CI16">
            <v>8.8000000000000007</v>
          </cell>
          <cell r="CJ16">
            <v>188</v>
          </cell>
          <cell r="CK16">
            <v>13</v>
          </cell>
          <cell r="CL16">
            <v>10</v>
          </cell>
          <cell r="CM16">
            <v>94.838709677419359</v>
          </cell>
          <cell r="CN16">
            <v>1.2307692307692308</v>
          </cell>
          <cell r="CO16">
            <v>1.3</v>
          </cell>
          <cell r="CP16">
            <v>29.53846153846154</v>
          </cell>
          <cell r="CQ16">
            <v>1</v>
          </cell>
          <cell r="CR16">
            <v>7.6923076923076925</v>
          </cell>
          <cell r="CS16">
            <v>7.6923076923076925</v>
          </cell>
          <cell r="CU16">
            <v>100</v>
          </cell>
          <cell r="CV16">
            <v>9.5</v>
          </cell>
          <cell r="CW16">
            <v>208</v>
          </cell>
          <cell r="CX16">
            <v>18</v>
          </cell>
          <cell r="CY16">
            <v>10</v>
          </cell>
          <cell r="CZ16">
            <v>77.096774193548384</v>
          </cell>
          <cell r="DA16">
            <v>3.9444444444444446</v>
          </cell>
          <cell r="DB16">
            <v>1.8</v>
          </cell>
          <cell r="DC16">
            <v>16.888888888888889</v>
          </cell>
          <cell r="DD16">
            <v>1</v>
          </cell>
          <cell r="DE16">
            <v>5.5555555555555554</v>
          </cell>
          <cell r="DF16">
            <v>5.5555555555555554</v>
          </cell>
          <cell r="DG16">
            <v>1</v>
          </cell>
          <cell r="DH16">
            <v>83.333333333333343</v>
          </cell>
          <cell r="DI16">
            <v>7.7</v>
          </cell>
          <cell r="DJ16">
            <v>307</v>
          </cell>
          <cell r="DK16">
            <v>14</v>
          </cell>
          <cell r="DL16">
            <v>10</v>
          </cell>
          <cell r="DM16">
            <v>95.333333333333343</v>
          </cell>
          <cell r="DN16">
            <v>1</v>
          </cell>
          <cell r="DO16">
            <v>1.4</v>
          </cell>
          <cell r="DP16">
            <v>18.357142857142858</v>
          </cell>
          <cell r="DQ16">
            <v>1</v>
          </cell>
          <cell r="DR16">
            <v>7.1428571428571423</v>
          </cell>
          <cell r="DS16">
            <v>7.1428571428571423</v>
          </cell>
          <cell r="DU16">
            <v>85.714285714285708</v>
          </cell>
          <cell r="DV16">
            <v>9.5333333333333332</v>
          </cell>
          <cell r="DW16">
            <v>352</v>
          </cell>
          <cell r="DX16">
            <v>19</v>
          </cell>
          <cell r="DY16">
            <v>10</v>
          </cell>
          <cell r="DZ16">
            <v>96.451612903225808</v>
          </cell>
          <cell r="EA16">
            <v>0.57894736842105265</v>
          </cell>
          <cell r="EB16">
            <v>1.9</v>
          </cell>
          <cell r="EC16">
            <v>18</v>
          </cell>
          <cell r="ED16">
            <v>0</v>
          </cell>
          <cell r="EE16">
            <v>0</v>
          </cell>
          <cell r="EF16">
            <v>0</v>
          </cell>
          <cell r="EH16">
            <v>78.94736842105263</v>
          </cell>
          <cell r="EI16">
            <v>9.6451612903225801</v>
          </cell>
          <cell r="EJ16">
            <v>254</v>
          </cell>
          <cell r="EK16">
            <v>27</v>
          </cell>
          <cell r="EL16">
            <v>10</v>
          </cell>
          <cell r="EM16">
            <v>93</v>
          </cell>
          <cell r="EN16">
            <v>0.77777777777777779</v>
          </cell>
          <cell r="EO16">
            <v>2.7</v>
          </cell>
          <cell r="EP16">
            <v>13.074074074074074</v>
          </cell>
          <cell r="EQ16">
            <v>1</v>
          </cell>
          <cell r="ER16">
            <v>3.7037037037037033</v>
          </cell>
          <cell r="ES16">
            <v>3.7037037037037033</v>
          </cell>
          <cell r="EU16">
            <v>77.777777777777786</v>
          </cell>
          <cell r="EV16">
            <v>9.3000000000000007</v>
          </cell>
          <cell r="EW16">
            <v>69</v>
          </cell>
          <cell r="EX16">
            <v>17</v>
          </cell>
          <cell r="EY16">
            <v>10</v>
          </cell>
          <cell r="EZ16">
            <v>96.451612903225808</v>
          </cell>
          <cell r="FA16">
            <v>0.6470588235294118</v>
          </cell>
          <cell r="FB16">
            <v>1.7</v>
          </cell>
          <cell r="FC16">
            <v>13.529411764705882</v>
          </cell>
          <cell r="FD16">
            <v>0</v>
          </cell>
          <cell r="FE16">
            <v>0</v>
          </cell>
          <cell r="FF16">
            <v>0</v>
          </cell>
          <cell r="FH16">
            <v>82.35294117647058</v>
          </cell>
          <cell r="FI16">
            <v>9.6451612903225801</v>
          </cell>
          <cell r="FJ16">
            <v>115</v>
          </cell>
          <cell r="FK16">
            <v>226</v>
          </cell>
          <cell r="FL16">
            <v>10</v>
          </cell>
          <cell r="FM16">
            <v>92.246575342465746</v>
          </cell>
          <cell r="FN16">
            <v>1.252212389380531</v>
          </cell>
          <cell r="FO16">
            <v>22.6</v>
          </cell>
          <cell r="FP16">
            <v>15.809734513274336</v>
          </cell>
          <cell r="FQ16">
            <v>9</v>
          </cell>
          <cell r="FR16">
            <v>3.9823008849557522</v>
          </cell>
          <cell r="FS16">
            <v>3.9823008849557522</v>
          </cell>
          <cell r="FT16">
            <v>1</v>
          </cell>
          <cell r="FU16">
            <v>83.628318584070797</v>
          </cell>
          <cell r="FV16">
            <v>9.2246575342465746</v>
          </cell>
          <cell r="FW16">
            <v>1975</v>
          </cell>
        </row>
        <row r="17">
          <cell r="A17">
            <v>13</v>
          </cell>
          <cell r="B17" t="str">
            <v>HEMATOLOGIA</v>
          </cell>
          <cell r="C17" t="str">
            <v xml:space="preserve"> </v>
          </cell>
          <cell r="D17" t="str">
            <v xml:space="preserve"> </v>
          </cell>
          <cell r="E17">
            <v>2</v>
          </cell>
          <cell r="F17">
            <v>6</v>
          </cell>
          <cell r="G17">
            <v>7</v>
          </cell>
          <cell r="H17" t="str">
            <v xml:space="preserve"> </v>
          </cell>
          <cell r="I17">
            <v>9</v>
          </cell>
          <cell r="J17">
            <v>6</v>
          </cell>
          <cell r="K17">
            <v>3</v>
          </cell>
          <cell r="L17">
            <v>6</v>
          </cell>
          <cell r="M17">
            <v>72.58064516129032</v>
          </cell>
          <cell r="N17">
            <v>17</v>
          </cell>
          <cell r="O17">
            <v>0.5</v>
          </cell>
          <cell r="P17">
            <v>26</v>
          </cell>
          <cell r="Q17">
            <v>0</v>
          </cell>
          <cell r="R17">
            <v>0</v>
          </cell>
          <cell r="S17">
            <v>0</v>
          </cell>
          <cell r="U17">
            <v>100</v>
          </cell>
          <cell r="V17">
            <v>4.354838709677419</v>
          </cell>
          <cell r="W17">
            <v>81</v>
          </cell>
          <cell r="X17">
            <v>4</v>
          </cell>
          <cell r="Y17">
            <v>4</v>
          </cell>
          <cell r="Z17">
            <v>104.46428571428572</v>
          </cell>
          <cell r="AA17">
            <v>-1.25</v>
          </cell>
          <cell r="AB17">
            <v>1</v>
          </cell>
          <cell r="AC17">
            <v>61.5</v>
          </cell>
          <cell r="AD17">
            <v>0</v>
          </cell>
          <cell r="AE17">
            <v>0</v>
          </cell>
          <cell r="AF17">
            <v>0</v>
          </cell>
          <cell r="AH17">
            <v>100</v>
          </cell>
          <cell r="AI17">
            <v>4.1785714285714288</v>
          </cell>
          <cell r="AJ17">
            <v>39</v>
          </cell>
          <cell r="AK17">
            <v>5</v>
          </cell>
          <cell r="AL17">
            <v>4</v>
          </cell>
          <cell r="AM17">
            <v>91.935483870967744</v>
          </cell>
          <cell r="AN17">
            <v>2</v>
          </cell>
          <cell r="AO17">
            <v>1.25</v>
          </cell>
          <cell r="AP17">
            <v>17.2</v>
          </cell>
          <cell r="AQ17">
            <v>0</v>
          </cell>
          <cell r="AR17">
            <v>0</v>
          </cell>
          <cell r="AS17">
            <v>0</v>
          </cell>
          <cell r="AU17">
            <v>100</v>
          </cell>
          <cell r="AV17">
            <v>3.6774193548387095</v>
          </cell>
          <cell r="AW17">
            <v>93</v>
          </cell>
          <cell r="AX17">
            <v>2</v>
          </cell>
          <cell r="AY17">
            <v>1</v>
          </cell>
          <cell r="AZ17">
            <v>109.6774193548387</v>
          </cell>
          <cell r="BA17">
            <v>-1.5</v>
          </cell>
          <cell r="BB17">
            <v>2</v>
          </cell>
          <cell r="BC17">
            <v>76.5</v>
          </cell>
          <cell r="BD17">
            <v>0</v>
          </cell>
          <cell r="BE17">
            <v>0</v>
          </cell>
          <cell r="BF17">
            <v>0</v>
          </cell>
          <cell r="BH17">
            <v>100</v>
          </cell>
          <cell r="BI17">
            <v>1.1333333333333333</v>
          </cell>
          <cell r="BJ17">
            <v>130</v>
          </cell>
          <cell r="BK17">
            <v>1</v>
          </cell>
          <cell r="BL17">
            <v>0</v>
          </cell>
          <cell r="BN17">
            <v>0</v>
          </cell>
          <cell r="BP17">
            <v>39</v>
          </cell>
          <cell r="BQ17">
            <v>0</v>
          </cell>
          <cell r="BR17">
            <v>0</v>
          </cell>
          <cell r="BS17">
            <v>0</v>
          </cell>
          <cell r="BU17">
            <v>100</v>
          </cell>
          <cell r="BV17">
            <v>0</v>
          </cell>
          <cell r="BW17">
            <v>74</v>
          </cell>
          <cell r="CI17">
            <v>0</v>
          </cell>
          <cell r="CJ17">
            <v>125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V17">
            <v>0</v>
          </cell>
          <cell r="CW17">
            <v>156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I17">
            <v>0</v>
          </cell>
          <cell r="DJ17">
            <v>171</v>
          </cell>
          <cell r="DK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R17">
            <v>0</v>
          </cell>
          <cell r="DS17">
            <v>0</v>
          </cell>
          <cell r="DV17">
            <v>0</v>
          </cell>
          <cell r="DW17">
            <v>162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H17">
            <v>0</v>
          </cell>
          <cell r="EI17">
            <v>0</v>
          </cell>
          <cell r="EJ17">
            <v>158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U17">
            <v>0</v>
          </cell>
          <cell r="EV17">
            <v>0</v>
          </cell>
          <cell r="EW17">
            <v>179</v>
          </cell>
          <cell r="FI17">
            <v>0</v>
          </cell>
          <cell r="FJ17">
            <v>197</v>
          </cell>
          <cell r="FK17">
            <v>15</v>
          </cell>
          <cell r="FL17">
            <v>1.5</v>
          </cell>
          <cell r="FM17">
            <v>88.495575221238937</v>
          </cell>
          <cell r="FN17">
            <v>3.4666666666666668</v>
          </cell>
          <cell r="FO17">
            <v>10</v>
          </cell>
          <cell r="FP17">
            <v>40.133333333333333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100</v>
          </cell>
          <cell r="FV17">
            <v>1.095890410958904</v>
          </cell>
          <cell r="FW17">
            <v>1565</v>
          </cell>
        </row>
        <row r="18">
          <cell r="A18">
            <v>14</v>
          </cell>
          <cell r="B18" t="str">
            <v>TOTAL</v>
          </cell>
          <cell r="C18">
            <v>198</v>
          </cell>
          <cell r="D18">
            <v>1337</v>
          </cell>
          <cell r="E18">
            <v>1703</v>
          </cell>
          <cell r="F18">
            <v>756</v>
          </cell>
          <cell r="G18">
            <v>510</v>
          </cell>
          <cell r="H18">
            <v>185</v>
          </cell>
          <cell r="I18">
            <v>2537</v>
          </cell>
          <cell r="J18">
            <v>2152</v>
          </cell>
          <cell r="K18">
            <v>452</v>
          </cell>
          <cell r="L18">
            <v>208</v>
          </cell>
          <cell r="M18">
            <v>86.5</v>
          </cell>
          <cell r="N18">
            <v>1.9</v>
          </cell>
          <cell r="O18">
            <v>2.2000000000000002</v>
          </cell>
          <cell r="P18">
            <v>14.4</v>
          </cell>
          <cell r="Q18">
            <v>14</v>
          </cell>
          <cell r="R18">
            <v>3.1</v>
          </cell>
          <cell r="S18">
            <v>3.1</v>
          </cell>
          <cell r="T18">
            <v>0</v>
          </cell>
          <cell r="U18">
            <v>73.2</v>
          </cell>
          <cell r="V18">
            <v>179.8</v>
          </cell>
          <cell r="W18">
            <v>954</v>
          </cell>
          <cell r="X18">
            <v>379</v>
          </cell>
          <cell r="Y18">
            <v>203</v>
          </cell>
          <cell r="Z18">
            <v>92.1</v>
          </cell>
          <cell r="AA18">
            <v>1.2</v>
          </cell>
          <cell r="AB18">
            <v>1.9</v>
          </cell>
          <cell r="AC18">
            <v>15.3</v>
          </cell>
          <cell r="AD18">
            <v>2</v>
          </cell>
          <cell r="AE18">
            <v>0.5</v>
          </cell>
          <cell r="AF18">
            <v>0.5</v>
          </cell>
          <cell r="AG18">
            <v>0</v>
          </cell>
          <cell r="AH18">
            <v>81.3</v>
          </cell>
          <cell r="AI18">
            <v>187</v>
          </cell>
          <cell r="AJ18">
            <v>692</v>
          </cell>
          <cell r="AK18">
            <v>410</v>
          </cell>
          <cell r="AL18">
            <v>194</v>
          </cell>
          <cell r="AM18">
            <v>93.4</v>
          </cell>
          <cell r="AN18">
            <v>1</v>
          </cell>
          <cell r="AO18">
            <v>2.1</v>
          </cell>
          <cell r="AP18">
            <v>18.899999999999999</v>
          </cell>
          <cell r="AQ18">
            <v>10</v>
          </cell>
          <cell r="AR18">
            <v>2.4</v>
          </cell>
          <cell r="AS18">
            <v>2.4</v>
          </cell>
          <cell r="AT18">
            <v>0</v>
          </cell>
          <cell r="AU18">
            <v>80.5</v>
          </cell>
          <cell r="AV18">
            <v>181.3</v>
          </cell>
          <cell r="AW18">
            <v>844</v>
          </cell>
          <cell r="AX18">
            <v>408</v>
          </cell>
          <cell r="AY18">
            <v>203</v>
          </cell>
          <cell r="AZ18">
            <v>87.3</v>
          </cell>
          <cell r="BA18">
            <v>2</v>
          </cell>
          <cell r="BB18">
            <v>2</v>
          </cell>
          <cell r="BC18">
            <v>15.1</v>
          </cell>
          <cell r="BD18">
            <v>15</v>
          </cell>
          <cell r="BE18">
            <v>3.7</v>
          </cell>
          <cell r="BF18">
            <v>3.7</v>
          </cell>
          <cell r="BG18">
            <v>0</v>
          </cell>
          <cell r="BH18">
            <v>77.7</v>
          </cell>
          <cell r="BI18">
            <v>183</v>
          </cell>
          <cell r="BJ18">
            <v>907</v>
          </cell>
          <cell r="BK18">
            <v>419</v>
          </cell>
          <cell r="BL18">
            <v>204</v>
          </cell>
          <cell r="BM18">
            <v>84.6</v>
          </cell>
          <cell r="BN18">
            <v>2.2999999999999998</v>
          </cell>
          <cell r="BO18">
            <v>2.1</v>
          </cell>
          <cell r="BP18">
            <v>11.7</v>
          </cell>
          <cell r="BQ18">
            <v>3</v>
          </cell>
          <cell r="BR18">
            <v>0.7</v>
          </cell>
          <cell r="BS18">
            <v>0.7</v>
          </cell>
          <cell r="BT18">
            <v>0</v>
          </cell>
          <cell r="BU18">
            <v>83.1</v>
          </cell>
          <cell r="BV18">
            <v>173</v>
          </cell>
          <cell r="BW18">
            <v>634</v>
          </cell>
          <cell r="BX18">
            <v>391</v>
          </cell>
          <cell r="BY18">
            <v>201</v>
          </cell>
          <cell r="BZ18">
            <v>88.6</v>
          </cell>
          <cell r="CA18">
            <v>1.8</v>
          </cell>
          <cell r="CB18">
            <v>1.9</v>
          </cell>
          <cell r="CC18">
            <v>11.7</v>
          </cell>
          <cell r="CD18">
            <v>7</v>
          </cell>
          <cell r="CE18">
            <v>1.8</v>
          </cell>
          <cell r="CF18">
            <v>1.3</v>
          </cell>
          <cell r="CG18">
            <v>1</v>
          </cell>
          <cell r="CH18">
            <v>83.1</v>
          </cell>
          <cell r="CI18">
            <v>178.1</v>
          </cell>
          <cell r="CJ18">
            <v>747</v>
          </cell>
          <cell r="CK18">
            <v>360</v>
          </cell>
          <cell r="CL18">
            <v>204</v>
          </cell>
          <cell r="CM18">
            <v>88.1</v>
          </cell>
          <cell r="CN18">
            <v>2.1</v>
          </cell>
          <cell r="CO18">
            <v>1.8</v>
          </cell>
          <cell r="CP18">
            <v>16.399999999999999</v>
          </cell>
          <cell r="CQ18">
            <v>7</v>
          </cell>
          <cell r="CR18">
            <v>1.9</v>
          </cell>
          <cell r="CS18">
            <v>1.9</v>
          </cell>
          <cell r="CT18">
            <v>0</v>
          </cell>
          <cell r="CU18">
            <v>82.8</v>
          </cell>
          <cell r="CV18">
            <v>179.7</v>
          </cell>
          <cell r="CW18">
            <v>914</v>
          </cell>
          <cell r="CX18">
            <v>363</v>
          </cell>
          <cell r="CY18">
            <v>203</v>
          </cell>
          <cell r="CZ18">
            <v>85.5</v>
          </cell>
          <cell r="DA18">
            <v>2.5</v>
          </cell>
          <cell r="DB18">
            <v>1.8</v>
          </cell>
          <cell r="DC18">
            <v>14.6</v>
          </cell>
          <cell r="DD18">
            <v>8</v>
          </cell>
          <cell r="DE18">
            <v>2.2000000000000002</v>
          </cell>
          <cell r="DF18">
            <v>2.2000000000000002</v>
          </cell>
          <cell r="DG18">
            <v>1</v>
          </cell>
          <cell r="DH18">
            <v>87.1</v>
          </cell>
          <cell r="DI18">
            <v>173.5</v>
          </cell>
          <cell r="DJ18">
            <v>1002</v>
          </cell>
          <cell r="DK18">
            <v>323</v>
          </cell>
          <cell r="DL18">
            <v>203</v>
          </cell>
          <cell r="DM18">
            <v>87</v>
          </cell>
          <cell r="DN18">
            <v>2.5</v>
          </cell>
          <cell r="DO18">
            <v>1.6</v>
          </cell>
          <cell r="DP18">
            <v>16.600000000000001</v>
          </cell>
          <cell r="DQ18">
            <v>6</v>
          </cell>
          <cell r="DR18">
            <v>1.9</v>
          </cell>
          <cell r="DS18">
            <v>1.9</v>
          </cell>
          <cell r="DT18">
            <v>0</v>
          </cell>
          <cell r="DU18">
            <v>84.8</v>
          </cell>
          <cell r="DV18">
            <v>176.5</v>
          </cell>
          <cell r="DW18">
            <v>1089</v>
          </cell>
          <cell r="DX18">
            <v>398</v>
          </cell>
          <cell r="DY18">
            <v>203</v>
          </cell>
          <cell r="DZ18">
            <v>88.1</v>
          </cell>
          <cell r="EA18">
            <v>1.9</v>
          </cell>
          <cell r="EB18">
            <v>2</v>
          </cell>
          <cell r="EC18">
            <v>17.8</v>
          </cell>
          <cell r="ED18">
            <v>7</v>
          </cell>
          <cell r="EE18">
            <v>1.8</v>
          </cell>
          <cell r="EF18">
            <v>1.8</v>
          </cell>
          <cell r="EG18">
            <v>0</v>
          </cell>
          <cell r="EH18">
            <v>81.900000000000006</v>
          </cell>
          <cell r="EI18">
            <v>179</v>
          </cell>
          <cell r="EJ18">
            <v>1086</v>
          </cell>
          <cell r="EK18">
            <v>376</v>
          </cell>
          <cell r="EL18">
            <v>206</v>
          </cell>
          <cell r="EM18">
            <v>89.6</v>
          </cell>
          <cell r="EN18">
            <v>1.7</v>
          </cell>
          <cell r="EO18">
            <v>1.8</v>
          </cell>
          <cell r="EP18">
            <v>15.3</v>
          </cell>
          <cell r="EQ18">
            <v>5</v>
          </cell>
          <cell r="ER18">
            <v>1.3</v>
          </cell>
          <cell r="ES18">
            <v>1.1000000000000001</v>
          </cell>
          <cell r="ET18">
            <v>0</v>
          </cell>
          <cell r="EU18">
            <v>82.4</v>
          </cell>
          <cell r="EV18">
            <v>185</v>
          </cell>
          <cell r="EW18">
            <v>816</v>
          </cell>
          <cell r="EX18">
            <v>410</v>
          </cell>
          <cell r="EY18">
            <v>208</v>
          </cell>
          <cell r="EZ18">
            <v>85</v>
          </cell>
          <cell r="FA18">
            <v>2.4</v>
          </cell>
          <cell r="FB18">
            <v>2</v>
          </cell>
          <cell r="FC18">
            <v>12.1</v>
          </cell>
          <cell r="FD18">
            <v>6</v>
          </cell>
          <cell r="FE18">
            <v>1.5</v>
          </cell>
          <cell r="FF18">
            <v>1.5</v>
          </cell>
          <cell r="FG18">
            <v>0</v>
          </cell>
          <cell r="FH18">
            <v>81.7</v>
          </cell>
          <cell r="FI18">
            <v>177</v>
          </cell>
          <cell r="FJ18">
            <v>942</v>
          </cell>
          <cell r="FK18">
            <v>4689</v>
          </cell>
          <cell r="FL18">
            <v>203</v>
          </cell>
          <cell r="FM18">
            <v>88.2</v>
          </cell>
          <cell r="FN18">
            <v>1.9</v>
          </cell>
          <cell r="FO18">
            <v>23.1</v>
          </cell>
          <cell r="FP18">
            <v>14.9</v>
          </cell>
          <cell r="FQ18">
            <v>90</v>
          </cell>
          <cell r="FR18">
            <v>1.9</v>
          </cell>
          <cell r="FS18">
            <v>1.9</v>
          </cell>
          <cell r="FT18">
            <v>2</v>
          </cell>
          <cell r="FU18">
            <v>81.7</v>
          </cell>
          <cell r="FV18">
            <v>179</v>
          </cell>
          <cell r="FW18">
            <v>10627</v>
          </cell>
        </row>
      </sheetData>
      <sheetData sheetId="13">
        <row r="5">
          <cell r="A5">
            <v>1</v>
          </cell>
          <cell r="B5" t="str">
            <v>CIRUGIA GENERAL</v>
          </cell>
          <cell r="C5">
            <v>32</v>
          </cell>
          <cell r="D5">
            <v>87</v>
          </cell>
          <cell r="E5">
            <v>198</v>
          </cell>
          <cell r="F5">
            <v>284</v>
          </cell>
          <cell r="G5">
            <v>247</v>
          </cell>
          <cell r="H5">
            <v>52</v>
          </cell>
          <cell r="I5">
            <v>509</v>
          </cell>
          <cell r="J5">
            <v>391</v>
          </cell>
          <cell r="K5">
            <v>91</v>
          </cell>
          <cell r="L5">
            <v>19</v>
          </cell>
          <cell r="M5">
            <v>127.16468590831917</v>
          </cell>
          <cell r="N5">
            <v>-1.7582417582417582</v>
          </cell>
          <cell r="O5">
            <v>4.7894736842105265</v>
          </cell>
          <cell r="P5">
            <v>9.8131868131868139</v>
          </cell>
          <cell r="Q5">
            <v>2</v>
          </cell>
          <cell r="R5">
            <v>2.197802197802198</v>
          </cell>
          <cell r="S5">
            <v>2.197802197802198</v>
          </cell>
          <cell r="U5">
            <v>76.923076923076934</v>
          </cell>
          <cell r="V5">
            <v>24.161290322580644</v>
          </cell>
          <cell r="X5">
            <v>63</v>
          </cell>
          <cell r="Y5">
            <v>19</v>
          </cell>
          <cell r="Z5">
            <v>134.02255639097746</v>
          </cell>
          <cell r="AA5">
            <v>-2.873015873015873</v>
          </cell>
          <cell r="AB5">
            <v>3.3157894736842106</v>
          </cell>
          <cell r="AC5">
            <v>10.80952380952381</v>
          </cell>
          <cell r="AD5">
            <v>0</v>
          </cell>
          <cell r="AE5">
            <v>0</v>
          </cell>
          <cell r="AF5">
            <v>0</v>
          </cell>
          <cell r="AH5">
            <v>68.253968253968253</v>
          </cell>
          <cell r="AI5">
            <v>25.464285714285715</v>
          </cell>
          <cell r="AK5">
            <v>79</v>
          </cell>
          <cell r="AL5">
            <v>19</v>
          </cell>
          <cell r="AM5">
            <v>107.64006791171477</v>
          </cell>
          <cell r="AN5">
            <v>-0.569620253164557</v>
          </cell>
          <cell r="AO5">
            <v>4.1578947368421053</v>
          </cell>
          <cell r="AP5">
            <v>9.3291139240506329</v>
          </cell>
          <cell r="AQ5">
            <v>1</v>
          </cell>
          <cell r="AR5">
            <v>1.2658227848101267</v>
          </cell>
          <cell r="AS5">
            <v>1.2658227848101267</v>
          </cell>
          <cell r="AU5">
            <v>81.012658227848107</v>
          </cell>
          <cell r="AV5">
            <v>20.451612903225808</v>
          </cell>
          <cell r="AX5">
            <v>69</v>
          </cell>
          <cell r="AY5">
            <v>19</v>
          </cell>
          <cell r="AZ5">
            <v>116.46859083191852</v>
          </cell>
          <cell r="BA5">
            <v>-1.4057971014492754</v>
          </cell>
          <cell r="BB5">
            <v>3.6315789473684212</v>
          </cell>
          <cell r="BC5">
            <v>10.797101449275363</v>
          </cell>
          <cell r="BD5">
            <v>0</v>
          </cell>
          <cell r="BE5">
            <v>0</v>
          </cell>
          <cell r="BF5">
            <v>0</v>
          </cell>
          <cell r="BH5">
            <v>78.260869565217391</v>
          </cell>
          <cell r="BI5">
            <v>22.866666666666667</v>
          </cell>
          <cell r="BK5">
            <v>70</v>
          </cell>
          <cell r="BL5">
            <v>19</v>
          </cell>
          <cell r="BM5">
            <v>104.75382003395586</v>
          </cell>
          <cell r="BN5">
            <v>-0.4</v>
          </cell>
          <cell r="BO5">
            <v>3.6842105263157894</v>
          </cell>
          <cell r="BP5">
            <v>11.785714285714286</v>
          </cell>
          <cell r="BQ5">
            <v>0</v>
          </cell>
          <cell r="BR5">
            <v>0</v>
          </cell>
          <cell r="BS5">
            <v>0</v>
          </cell>
          <cell r="BU5">
            <v>70</v>
          </cell>
          <cell r="BV5">
            <v>19.899999999999999</v>
          </cell>
          <cell r="BX5">
            <v>62</v>
          </cell>
          <cell r="BY5">
            <v>19</v>
          </cell>
          <cell r="BZ5">
            <v>81.929824561403507</v>
          </cell>
          <cell r="CA5">
            <v>1.6612903225806452</v>
          </cell>
          <cell r="CB5">
            <v>3.263157894736842</v>
          </cell>
          <cell r="CC5">
            <v>9.5</v>
          </cell>
          <cell r="CD5">
            <v>0</v>
          </cell>
          <cell r="CE5">
            <v>0</v>
          </cell>
          <cell r="CF5">
            <v>0</v>
          </cell>
          <cell r="CH5">
            <v>74.193548387096769</v>
          </cell>
          <cell r="CI5">
            <v>15.566666666666666</v>
          </cell>
          <cell r="CK5">
            <v>82</v>
          </cell>
          <cell r="CL5">
            <v>19</v>
          </cell>
          <cell r="CM5">
            <v>107.80984719864178</v>
          </cell>
          <cell r="CN5">
            <v>-0.56097560975609762</v>
          </cell>
          <cell r="CO5">
            <v>4.3157894736842106</v>
          </cell>
          <cell r="CP5">
            <v>8.2317073170731714</v>
          </cell>
          <cell r="CQ5">
            <v>0</v>
          </cell>
          <cell r="CR5">
            <v>0</v>
          </cell>
          <cell r="CS5">
            <v>0</v>
          </cell>
          <cell r="CU5">
            <v>74.390243902439025</v>
          </cell>
          <cell r="CV5">
            <v>20.483870967741936</v>
          </cell>
          <cell r="CX5">
            <v>75</v>
          </cell>
          <cell r="CY5">
            <v>19</v>
          </cell>
          <cell r="CZ5">
            <v>101.18845500848896</v>
          </cell>
          <cell r="DA5">
            <v>-9.3333333333333338E-2</v>
          </cell>
          <cell r="DB5">
            <v>3.9473684210526314</v>
          </cell>
          <cell r="DC5">
            <v>9.0133333333333336</v>
          </cell>
          <cell r="DD5">
            <v>0</v>
          </cell>
          <cell r="DE5">
            <v>0</v>
          </cell>
          <cell r="DF5">
            <v>0</v>
          </cell>
          <cell r="DH5">
            <v>77.333333333333329</v>
          </cell>
          <cell r="DI5">
            <v>19.225806451612904</v>
          </cell>
          <cell r="DK5">
            <v>73</v>
          </cell>
          <cell r="DL5">
            <v>19</v>
          </cell>
          <cell r="DM5">
            <v>106.49122807017544</v>
          </cell>
          <cell r="DN5">
            <v>-0.50684931506849318</v>
          </cell>
          <cell r="DO5">
            <v>3.8421052631578947</v>
          </cell>
          <cell r="DP5">
            <v>12.082191780821917</v>
          </cell>
          <cell r="DQ5">
            <v>0</v>
          </cell>
          <cell r="DR5">
            <v>0</v>
          </cell>
          <cell r="DS5">
            <v>0</v>
          </cell>
          <cell r="DU5">
            <v>75.342465753424662</v>
          </cell>
          <cell r="DV5">
            <v>20.233333333333334</v>
          </cell>
          <cell r="DX5">
            <v>84</v>
          </cell>
          <cell r="DY5">
            <v>19</v>
          </cell>
          <cell r="DZ5">
            <v>111.54499151103565</v>
          </cell>
          <cell r="EA5">
            <v>-0.80952380952380953</v>
          </cell>
          <cell r="EB5">
            <v>4.4210526315789478</v>
          </cell>
          <cell r="EC5">
            <v>8.0714285714285712</v>
          </cell>
          <cell r="ED5">
            <v>0</v>
          </cell>
          <cell r="EE5">
            <v>0</v>
          </cell>
          <cell r="EF5">
            <v>0</v>
          </cell>
          <cell r="EH5">
            <v>82.142857142857139</v>
          </cell>
          <cell r="EI5">
            <v>21.193548387096776</v>
          </cell>
          <cell r="EK5">
            <v>81</v>
          </cell>
          <cell r="EL5">
            <v>19</v>
          </cell>
          <cell r="EM5">
            <v>114.56140350877193</v>
          </cell>
          <cell r="EN5">
            <v>-1.0246913580246915</v>
          </cell>
          <cell r="EO5">
            <v>4.2631578947368425</v>
          </cell>
          <cell r="EP5">
            <v>7</v>
          </cell>
          <cell r="EQ5">
            <v>0</v>
          </cell>
          <cell r="ER5">
            <v>0</v>
          </cell>
          <cell r="ES5">
            <v>0</v>
          </cell>
          <cell r="EU5">
            <v>71.604938271604937</v>
          </cell>
          <cell r="EV5">
            <v>21.766666666666666</v>
          </cell>
          <cell r="EX5">
            <v>71</v>
          </cell>
          <cell r="EY5">
            <v>19</v>
          </cell>
          <cell r="EZ5">
            <v>118.67572156196944</v>
          </cell>
          <cell r="FA5">
            <v>-1.5492957746478873</v>
          </cell>
          <cell r="FB5">
            <v>3.736842105263158</v>
          </cell>
          <cell r="FC5">
            <v>13.04225352112676</v>
          </cell>
          <cell r="FD5">
            <v>1</v>
          </cell>
          <cell r="FE5">
            <v>1.4084507042253522</v>
          </cell>
          <cell r="FF5">
            <v>1.4084507042253522</v>
          </cell>
          <cell r="FH5">
            <v>84.507042253521121</v>
          </cell>
          <cell r="FI5">
            <v>22.548387096774192</v>
          </cell>
          <cell r="FK5">
            <v>900</v>
          </cell>
          <cell r="FL5">
            <v>19</v>
          </cell>
          <cell r="FM5">
            <v>111.21845710165826</v>
          </cell>
          <cell r="FN5">
            <v>-0.86444444444444446</v>
          </cell>
          <cell r="FO5">
            <v>47.368421052631582</v>
          </cell>
          <cell r="FP5">
            <v>9.86</v>
          </cell>
          <cell r="FQ5">
            <v>4</v>
          </cell>
          <cell r="FR5">
            <v>0.44444444444444442</v>
          </cell>
          <cell r="FS5">
            <v>0.44444444444444442</v>
          </cell>
          <cell r="FU5">
            <v>76.333333333333329</v>
          </cell>
          <cell r="FV5">
            <v>21.13150684931507</v>
          </cell>
        </row>
        <row r="6">
          <cell r="A6">
            <v>2</v>
          </cell>
          <cell r="B6" t="str">
            <v>UROLOGIA</v>
          </cell>
          <cell r="C6">
            <v>1</v>
          </cell>
          <cell r="D6">
            <v>6</v>
          </cell>
          <cell r="E6">
            <v>58</v>
          </cell>
          <cell r="F6">
            <v>35</v>
          </cell>
          <cell r="G6">
            <v>31</v>
          </cell>
          <cell r="H6">
            <v>10</v>
          </cell>
          <cell r="I6">
            <v>111</v>
          </cell>
          <cell r="J6">
            <v>30</v>
          </cell>
          <cell r="K6">
            <v>14</v>
          </cell>
          <cell r="L6">
            <v>12</v>
          </cell>
          <cell r="M6">
            <v>46.505376344086017</v>
          </cell>
          <cell r="N6">
            <v>14.214285714285714</v>
          </cell>
          <cell r="O6">
            <v>1.1666666666666667</v>
          </cell>
          <cell r="P6">
            <v>8</v>
          </cell>
          <cell r="Q6">
            <v>0</v>
          </cell>
          <cell r="R6">
            <v>0</v>
          </cell>
          <cell r="S6">
            <v>0</v>
          </cell>
          <cell r="U6">
            <v>71.428571428571431</v>
          </cell>
          <cell r="V6">
            <v>5.580645161290323</v>
          </cell>
          <cell r="W6">
            <v>6</v>
          </cell>
          <cell r="X6">
            <v>19</v>
          </cell>
          <cell r="Y6">
            <v>12</v>
          </cell>
          <cell r="Z6">
            <v>54.464285714285708</v>
          </cell>
          <cell r="AA6">
            <v>8.0526315789473681</v>
          </cell>
          <cell r="AB6">
            <v>1.5833333333333333</v>
          </cell>
          <cell r="AC6">
            <v>8.526315789473685</v>
          </cell>
          <cell r="AD6">
            <v>0</v>
          </cell>
          <cell r="AE6">
            <v>0</v>
          </cell>
          <cell r="AF6">
            <v>0</v>
          </cell>
          <cell r="AH6">
            <v>73.68421052631578</v>
          </cell>
          <cell r="AI6">
            <v>6.5357142857142856</v>
          </cell>
          <cell r="AJ6">
            <v>5</v>
          </cell>
          <cell r="AK6">
            <v>30</v>
          </cell>
          <cell r="AL6">
            <v>12</v>
          </cell>
          <cell r="AM6">
            <v>83.870967741935488</v>
          </cell>
          <cell r="AN6">
            <v>2</v>
          </cell>
          <cell r="AO6">
            <v>2.5</v>
          </cell>
          <cell r="AP6">
            <v>12.466666666666667</v>
          </cell>
          <cell r="AQ6">
            <v>0</v>
          </cell>
          <cell r="AR6">
            <v>0</v>
          </cell>
          <cell r="AS6">
            <v>0</v>
          </cell>
          <cell r="AU6">
            <v>50</v>
          </cell>
          <cell r="AV6">
            <v>10.064516129032258</v>
          </cell>
          <cell r="AW6">
            <v>15</v>
          </cell>
          <cell r="AX6">
            <v>10</v>
          </cell>
          <cell r="AY6">
            <v>12</v>
          </cell>
          <cell r="AZ6">
            <v>56.451612903225815</v>
          </cell>
          <cell r="BA6">
            <v>16.2</v>
          </cell>
          <cell r="BB6">
            <v>0.83333333333333337</v>
          </cell>
          <cell r="BC6">
            <v>9.8000000000000007</v>
          </cell>
          <cell r="BD6">
            <v>0</v>
          </cell>
          <cell r="BE6">
            <v>0</v>
          </cell>
          <cell r="BF6">
            <v>0</v>
          </cell>
          <cell r="BH6">
            <v>40</v>
          </cell>
          <cell r="BI6">
            <v>7</v>
          </cell>
          <cell r="BJ6">
            <v>10</v>
          </cell>
          <cell r="BK6">
            <v>18</v>
          </cell>
          <cell r="BL6">
            <v>12</v>
          </cell>
          <cell r="BM6">
            <v>75</v>
          </cell>
          <cell r="BN6">
            <v>5.166666666666667</v>
          </cell>
          <cell r="BO6">
            <v>1.5</v>
          </cell>
          <cell r="BP6">
            <v>19.444444444444443</v>
          </cell>
          <cell r="BQ6">
            <v>0</v>
          </cell>
          <cell r="BR6">
            <v>0</v>
          </cell>
          <cell r="BS6">
            <v>0</v>
          </cell>
          <cell r="BU6">
            <v>77.777777777777786</v>
          </cell>
          <cell r="BV6">
            <v>9</v>
          </cell>
          <cell r="BW6">
            <v>17</v>
          </cell>
          <cell r="BX6">
            <v>3</v>
          </cell>
          <cell r="BY6">
            <v>12</v>
          </cell>
          <cell r="BZ6">
            <v>16.944444444444446</v>
          </cell>
          <cell r="CA6">
            <v>99.666666666666671</v>
          </cell>
          <cell r="CB6">
            <v>0.25</v>
          </cell>
          <cell r="CC6">
            <v>47</v>
          </cell>
          <cell r="CD6">
            <v>0</v>
          </cell>
          <cell r="CE6">
            <v>0</v>
          </cell>
          <cell r="CF6">
            <v>0</v>
          </cell>
          <cell r="CH6">
            <v>100</v>
          </cell>
          <cell r="CI6">
            <v>2.0333333333333332</v>
          </cell>
          <cell r="CJ6">
            <v>10</v>
          </cell>
          <cell r="CK6">
            <v>7</v>
          </cell>
          <cell r="CL6">
            <v>12</v>
          </cell>
          <cell r="CM6">
            <v>35.752688172043015</v>
          </cell>
          <cell r="CN6">
            <v>34.142857142857146</v>
          </cell>
          <cell r="CO6">
            <v>0.58333333333333337</v>
          </cell>
          <cell r="CP6">
            <v>52.285714285714285</v>
          </cell>
          <cell r="CQ6">
            <v>0</v>
          </cell>
          <cell r="CR6">
            <v>0</v>
          </cell>
          <cell r="CS6">
            <v>0</v>
          </cell>
          <cell r="CU6">
            <v>85.714285714285708</v>
          </cell>
          <cell r="CV6">
            <v>4.290322580645161</v>
          </cell>
          <cell r="CW6">
            <v>24</v>
          </cell>
          <cell r="CX6">
            <v>5</v>
          </cell>
          <cell r="CY6">
            <v>12</v>
          </cell>
          <cell r="CZ6">
            <v>26.881720430107524</v>
          </cell>
          <cell r="DA6">
            <v>54.4</v>
          </cell>
          <cell r="DB6">
            <v>0.41666666666666669</v>
          </cell>
          <cell r="DC6">
            <v>23.2</v>
          </cell>
          <cell r="DD6">
            <v>0</v>
          </cell>
          <cell r="DE6">
            <v>0</v>
          </cell>
          <cell r="DF6">
            <v>0</v>
          </cell>
          <cell r="DH6">
            <v>80</v>
          </cell>
          <cell r="DI6">
            <v>3.225806451612903</v>
          </cell>
          <cell r="DJ6">
            <v>34</v>
          </cell>
          <cell r="DK6">
            <v>6</v>
          </cell>
          <cell r="DL6">
            <v>12</v>
          </cell>
          <cell r="DM6">
            <v>17.222222222222221</v>
          </cell>
          <cell r="DN6">
            <v>49.666666666666664</v>
          </cell>
          <cell r="DO6">
            <v>0.5</v>
          </cell>
          <cell r="DP6">
            <v>27.833333333333332</v>
          </cell>
          <cell r="DQ6">
            <v>0</v>
          </cell>
          <cell r="DR6">
            <v>0</v>
          </cell>
          <cell r="DS6">
            <v>0</v>
          </cell>
          <cell r="DU6">
            <v>100</v>
          </cell>
          <cell r="DV6">
            <v>2.0666666666666669</v>
          </cell>
          <cell r="DW6">
            <v>26</v>
          </cell>
          <cell r="DX6">
            <v>3</v>
          </cell>
          <cell r="DY6">
            <v>12</v>
          </cell>
          <cell r="DZ6">
            <v>19.35483870967742</v>
          </cell>
          <cell r="EA6">
            <v>100</v>
          </cell>
          <cell r="EB6">
            <v>0.25</v>
          </cell>
          <cell r="EC6">
            <v>3.3333333333333335</v>
          </cell>
          <cell r="ED6">
            <v>0</v>
          </cell>
          <cell r="EE6">
            <v>0</v>
          </cell>
          <cell r="EF6">
            <v>0</v>
          </cell>
          <cell r="EH6">
            <v>66.666666666666657</v>
          </cell>
          <cell r="EI6">
            <v>2.3225806451612905</v>
          </cell>
          <cell r="EJ6">
            <v>25</v>
          </cell>
          <cell r="EK6">
            <v>11</v>
          </cell>
          <cell r="EL6">
            <v>12</v>
          </cell>
          <cell r="EM6">
            <v>23.055555555555557</v>
          </cell>
          <cell r="EN6">
            <v>25.181818181818183</v>
          </cell>
          <cell r="EO6">
            <v>0.91666666666666663</v>
          </cell>
          <cell r="EP6">
            <v>10.636363636363637</v>
          </cell>
          <cell r="EQ6">
            <v>0</v>
          </cell>
          <cell r="ER6">
            <v>0</v>
          </cell>
          <cell r="ES6">
            <v>0</v>
          </cell>
          <cell r="EU6">
            <v>81.818181818181827</v>
          </cell>
          <cell r="EV6">
            <v>2.7666666666666666</v>
          </cell>
          <cell r="EW6">
            <v>25</v>
          </cell>
          <cell r="EX6">
            <v>15</v>
          </cell>
          <cell r="EY6">
            <v>12</v>
          </cell>
          <cell r="EZ6">
            <v>19.892473118279568</v>
          </cell>
          <cell r="FA6">
            <v>19.866666666666667</v>
          </cell>
          <cell r="FB6">
            <v>1.25</v>
          </cell>
          <cell r="FC6">
            <v>7.4666666666666668</v>
          </cell>
          <cell r="FD6">
            <v>0</v>
          </cell>
          <cell r="FE6">
            <v>0</v>
          </cell>
          <cell r="FF6">
            <v>0</v>
          </cell>
          <cell r="FH6">
            <v>93.333333333333329</v>
          </cell>
          <cell r="FI6">
            <v>2.3870967741935485</v>
          </cell>
          <cell r="FJ6">
            <v>10</v>
          </cell>
          <cell r="FK6">
            <v>141</v>
          </cell>
          <cell r="FL6">
            <v>12</v>
          </cell>
          <cell r="FM6">
            <v>39.771689497716892</v>
          </cell>
          <cell r="FN6">
            <v>18.709219858156029</v>
          </cell>
          <cell r="FO6">
            <v>11.75</v>
          </cell>
          <cell r="FP6">
            <v>15.070921985815604</v>
          </cell>
          <cell r="FQ6">
            <v>0</v>
          </cell>
          <cell r="FR6">
            <v>0</v>
          </cell>
          <cell r="FS6">
            <v>0</v>
          </cell>
          <cell r="FU6">
            <v>71.63120567375887</v>
          </cell>
          <cell r="FV6">
            <v>4.7726027397260271</v>
          </cell>
          <cell r="FW6">
            <v>207</v>
          </cell>
        </row>
        <row r="7">
          <cell r="A7">
            <v>3</v>
          </cell>
          <cell r="B7" t="str">
            <v>NEUROCIRUGIA</v>
          </cell>
          <cell r="C7">
            <v>24</v>
          </cell>
          <cell r="D7">
            <v>102</v>
          </cell>
          <cell r="E7">
            <v>122</v>
          </cell>
          <cell r="F7">
            <v>71</v>
          </cell>
          <cell r="G7">
            <v>75</v>
          </cell>
          <cell r="H7">
            <v>22</v>
          </cell>
          <cell r="I7">
            <v>216</v>
          </cell>
          <cell r="J7">
            <v>200</v>
          </cell>
          <cell r="K7">
            <v>41</v>
          </cell>
          <cell r="L7">
            <v>22</v>
          </cell>
          <cell r="M7">
            <v>109.6774193548387</v>
          </cell>
          <cell r="N7">
            <v>-1.6097560975609757</v>
          </cell>
          <cell r="O7">
            <v>1.8636363636363635</v>
          </cell>
          <cell r="P7">
            <v>23.951219512195124</v>
          </cell>
          <cell r="Q7">
            <v>2</v>
          </cell>
          <cell r="R7">
            <v>4.8780487804878048</v>
          </cell>
          <cell r="S7">
            <v>4.8780487804878048</v>
          </cell>
          <cell r="U7">
            <v>95.121951219512198</v>
          </cell>
          <cell r="V7">
            <v>24.129032258064516</v>
          </cell>
          <cell r="X7">
            <v>45</v>
          </cell>
          <cell r="Y7">
            <v>22</v>
          </cell>
          <cell r="Z7">
            <v>110.71428571428572</v>
          </cell>
          <cell r="AA7">
            <v>-1.4666666666666666</v>
          </cell>
          <cell r="AB7">
            <v>2.0454545454545454</v>
          </cell>
          <cell r="AC7">
            <v>18.8</v>
          </cell>
          <cell r="AD7">
            <v>3</v>
          </cell>
          <cell r="AE7">
            <v>6.666666666666667</v>
          </cell>
          <cell r="AF7">
            <v>6.666666666666667</v>
          </cell>
          <cell r="AH7">
            <v>93.333333333333329</v>
          </cell>
          <cell r="AI7">
            <v>24.357142857142858</v>
          </cell>
          <cell r="AK7">
            <v>38</v>
          </cell>
          <cell r="AL7">
            <v>22</v>
          </cell>
          <cell r="AM7">
            <v>99.266862170087975</v>
          </cell>
          <cell r="AN7">
            <v>0.13157894736842105</v>
          </cell>
          <cell r="AO7">
            <v>1.7272727272727273</v>
          </cell>
          <cell r="AP7">
            <v>20.210526315789473</v>
          </cell>
          <cell r="AQ7">
            <v>3</v>
          </cell>
          <cell r="AR7">
            <v>7.8947368421052628</v>
          </cell>
          <cell r="AS7">
            <v>7.8947368421052628</v>
          </cell>
          <cell r="AU7">
            <v>100</v>
          </cell>
          <cell r="AV7">
            <v>21.838709677419356</v>
          </cell>
          <cell r="AX7">
            <v>33</v>
          </cell>
          <cell r="AY7">
            <v>22</v>
          </cell>
          <cell r="AZ7">
            <v>87.536656891495596</v>
          </cell>
          <cell r="BA7">
            <v>2.5757575757575757</v>
          </cell>
          <cell r="BB7">
            <v>1.5</v>
          </cell>
          <cell r="BC7">
            <v>23.757575757575758</v>
          </cell>
          <cell r="BD7">
            <v>2</v>
          </cell>
          <cell r="BE7">
            <v>6.0606060606060606</v>
          </cell>
          <cell r="BF7">
            <v>6.0606060606060606</v>
          </cell>
          <cell r="BH7">
            <v>93.939393939393938</v>
          </cell>
          <cell r="BI7">
            <v>19.899999999999999</v>
          </cell>
          <cell r="BK7">
            <v>29</v>
          </cell>
          <cell r="BL7">
            <v>22</v>
          </cell>
          <cell r="BM7">
            <v>98.093841642228739</v>
          </cell>
          <cell r="BN7">
            <v>0.44827586206896552</v>
          </cell>
          <cell r="BO7">
            <v>1.3181818181818181</v>
          </cell>
          <cell r="BP7">
            <v>23.551724137931036</v>
          </cell>
          <cell r="BQ7">
            <v>1</v>
          </cell>
          <cell r="BR7">
            <v>3.4482758620689653</v>
          </cell>
          <cell r="BS7">
            <v>3.4482758620689653</v>
          </cell>
          <cell r="BU7">
            <v>86.206896551724128</v>
          </cell>
          <cell r="BV7">
            <v>21.6</v>
          </cell>
          <cell r="BX7">
            <v>25</v>
          </cell>
          <cell r="BY7">
            <v>22</v>
          </cell>
          <cell r="BZ7">
            <v>97.27272727272728</v>
          </cell>
          <cell r="CA7">
            <v>0.72</v>
          </cell>
          <cell r="CB7">
            <v>1.1363636363636365</v>
          </cell>
          <cell r="CC7">
            <v>24.56</v>
          </cell>
          <cell r="CD7">
            <v>2</v>
          </cell>
          <cell r="CE7">
            <v>8</v>
          </cell>
          <cell r="CF7">
            <v>8</v>
          </cell>
          <cell r="CH7">
            <v>92.307692307692307</v>
          </cell>
          <cell r="CI7">
            <v>21.4</v>
          </cell>
          <cell r="CK7">
            <v>27</v>
          </cell>
          <cell r="CL7">
            <v>22</v>
          </cell>
          <cell r="CM7">
            <v>81.231671554252188</v>
          </cell>
          <cell r="CN7">
            <v>4.7407407407407405</v>
          </cell>
          <cell r="CO7">
            <v>1.2272727272727273</v>
          </cell>
          <cell r="CP7">
            <v>23.111111111111111</v>
          </cell>
          <cell r="CQ7">
            <v>0</v>
          </cell>
          <cell r="CR7">
            <v>0</v>
          </cell>
          <cell r="CS7">
            <v>0</v>
          </cell>
          <cell r="CU7">
            <v>85.18518518518519</v>
          </cell>
          <cell r="CV7">
            <v>17.870967741935484</v>
          </cell>
          <cell r="CX7">
            <v>28</v>
          </cell>
          <cell r="CY7">
            <v>22</v>
          </cell>
          <cell r="CZ7">
            <v>81.524926686217015</v>
          </cell>
          <cell r="DA7">
            <v>4.5</v>
          </cell>
          <cell r="DB7">
            <v>1.2727272727272727</v>
          </cell>
          <cell r="DC7">
            <v>20.392857142857142</v>
          </cell>
          <cell r="DD7">
            <v>3</v>
          </cell>
          <cell r="DE7">
            <v>10.714285714285714</v>
          </cell>
          <cell r="DF7">
            <v>10.714285714285714</v>
          </cell>
          <cell r="DH7">
            <v>92.857142857142861</v>
          </cell>
          <cell r="DI7">
            <v>17.93548387096774</v>
          </cell>
          <cell r="DK7">
            <v>31</v>
          </cell>
          <cell r="DL7">
            <v>22</v>
          </cell>
          <cell r="DM7">
            <v>98.333333333333329</v>
          </cell>
          <cell r="DN7">
            <v>0.35483870967741937</v>
          </cell>
          <cell r="DO7">
            <v>1.4090909090909092</v>
          </cell>
          <cell r="DP7">
            <v>16.225806451612904</v>
          </cell>
          <cell r="DQ7">
            <v>0</v>
          </cell>
          <cell r="DR7">
            <v>0</v>
          </cell>
          <cell r="DS7">
            <v>0</v>
          </cell>
          <cell r="DU7">
            <v>93.548387096774192</v>
          </cell>
          <cell r="DV7">
            <v>21.633333333333333</v>
          </cell>
          <cell r="DX7">
            <v>43</v>
          </cell>
          <cell r="DY7">
            <v>22</v>
          </cell>
          <cell r="DZ7">
            <v>91.348973607038118</v>
          </cell>
          <cell r="EA7">
            <v>1.3720930232558139</v>
          </cell>
          <cell r="EB7">
            <v>1.9545454545454546</v>
          </cell>
          <cell r="EC7">
            <v>15.046511627906977</v>
          </cell>
          <cell r="ED7">
            <v>1</v>
          </cell>
          <cell r="EE7">
            <v>2.3255813953488373</v>
          </cell>
          <cell r="EF7">
            <v>2.3255813953488373</v>
          </cell>
          <cell r="EH7">
            <v>88.372093023255815</v>
          </cell>
          <cell r="EI7">
            <v>20.096774193548388</v>
          </cell>
          <cell r="EK7">
            <v>38</v>
          </cell>
          <cell r="EL7">
            <v>22</v>
          </cell>
          <cell r="EM7">
            <v>89.848484848484844</v>
          </cell>
          <cell r="EN7">
            <v>1.763157894736842</v>
          </cell>
          <cell r="EO7">
            <v>1.7272727272727273</v>
          </cell>
          <cell r="EP7">
            <v>14.552631578947368</v>
          </cell>
          <cell r="EQ7">
            <v>0</v>
          </cell>
          <cell r="ER7">
            <v>0</v>
          </cell>
          <cell r="ES7">
            <v>0</v>
          </cell>
          <cell r="EU7">
            <v>92.10526315789474</v>
          </cell>
          <cell r="EV7">
            <v>19.766666666666666</v>
          </cell>
          <cell r="EX7">
            <v>38</v>
          </cell>
          <cell r="EY7">
            <v>22</v>
          </cell>
          <cell r="EZ7">
            <v>89.002932551319645</v>
          </cell>
          <cell r="FA7">
            <v>1.9736842105263157</v>
          </cell>
          <cell r="FB7">
            <v>1.7272727272727273</v>
          </cell>
          <cell r="FC7">
            <v>13.684210526315789</v>
          </cell>
          <cell r="FD7">
            <v>1</v>
          </cell>
          <cell r="FE7">
            <v>2.6315789473684208</v>
          </cell>
          <cell r="FF7">
            <v>2.6315789473684208</v>
          </cell>
          <cell r="FH7">
            <v>84.210526315789465</v>
          </cell>
          <cell r="FI7">
            <v>19.580645161290324</v>
          </cell>
          <cell r="FK7">
            <v>416</v>
          </cell>
          <cell r="FL7">
            <v>22</v>
          </cell>
          <cell r="FM7">
            <v>94.607721046077202</v>
          </cell>
          <cell r="FN7">
            <v>1.0408653846153846</v>
          </cell>
          <cell r="FO7">
            <v>18.90909090909091</v>
          </cell>
          <cell r="FP7">
            <v>19.459134615384617</v>
          </cell>
          <cell r="FQ7">
            <v>18</v>
          </cell>
          <cell r="FR7">
            <v>4.3269230769230766</v>
          </cell>
          <cell r="FS7">
            <v>4.3269230769230766</v>
          </cell>
          <cell r="FU7">
            <v>91.586538461538453</v>
          </cell>
          <cell r="FV7">
            <v>20.813698630136987</v>
          </cell>
        </row>
        <row r="8">
          <cell r="A8">
            <v>4</v>
          </cell>
          <cell r="B8" t="str">
            <v>OFTALMOLOGIA</v>
          </cell>
          <cell r="C8">
            <v>1</v>
          </cell>
          <cell r="D8">
            <v>6</v>
          </cell>
          <cell r="E8">
            <v>7</v>
          </cell>
          <cell r="F8">
            <v>1</v>
          </cell>
          <cell r="G8" t="str">
            <v xml:space="preserve"> </v>
          </cell>
          <cell r="H8" t="str">
            <v xml:space="preserve"> </v>
          </cell>
          <cell r="I8">
            <v>11</v>
          </cell>
          <cell r="J8">
            <v>4</v>
          </cell>
          <cell r="K8">
            <v>5</v>
          </cell>
          <cell r="L8">
            <v>3</v>
          </cell>
          <cell r="M8">
            <v>27.956989247311824</v>
          </cell>
          <cell r="N8">
            <v>13.4</v>
          </cell>
          <cell r="O8">
            <v>1.6666666666666667</v>
          </cell>
          <cell r="P8">
            <v>9.6</v>
          </cell>
          <cell r="Q8">
            <v>0</v>
          </cell>
          <cell r="R8">
            <v>0</v>
          </cell>
          <cell r="S8">
            <v>0</v>
          </cell>
          <cell r="U8">
            <v>80</v>
          </cell>
          <cell r="V8">
            <v>0.83870967741935487</v>
          </cell>
          <cell r="W8">
            <v>127</v>
          </cell>
          <cell r="X8">
            <v>1</v>
          </cell>
          <cell r="Y8">
            <v>3</v>
          </cell>
          <cell r="Z8">
            <v>2.3809523809523809</v>
          </cell>
          <cell r="AA8">
            <v>82</v>
          </cell>
          <cell r="AB8">
            <v>0.33333333333333331</v>
          </cell>
          <cell r="AC8">
            <v>2</v>
          </cell>
          <cell r="AD8">
            <v>0</v>
          </cell>
          <cell r="AE8">
            <v>0</v>
          </cell>
          <cell r="AF8">
            <v>0</v>
          </cell>
          <cell r="AH8">
            <v>0</v>
          </cell>
          <cell r="AI8">
            <v>7.1428571428571425E-2</v>
          </cell>
          <cell r="AJ8">
            <v>71</v>
          </cell>
          <cell r="AK8">
            <v>0</v>
          </cell>
          <cell r="AL8">
            <v>3</v>
          </cell>
          <cell r="AM8">
            <v>1.0752688172043012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V8">
            <v>3.2258064516129031E-2</v>
          </cell>
          <cell r="AW8">
            <v>99</v>
          </cell>
          <cell r="AX8">
            <v>2</v>
          </cell>
          <cell r="AY8">
            <v>3</v>
          </cell>
          <cell r="AZ8">
            <v>27.956989247311824</v>
          </cell>
          <cell r="BA8">
            <v>0</v>
          </cell>
          <cell r="BB8">
            <v>0.66666666666666663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H8">
            <v>100</v>
          </cell>
          <cell r="BI8">
            <v>0.8666666666666667</v>
          </cell>
          <cell r="BJ8">
            <v>100</v>
          </cell>
          <cell r="BK8">
            <v>1</v>
          </cell>
          <cell r="BL8">
            <v>3</v>
          </cell>
          <cell r="BM8">
            <v>3.225806451612903</v>
          </cell>
          <cell r="BN8">
            <v>90</v>
          </cell>
          <cell r="BO8">
            <v>0.33333333333333331</v>
          </cell>
          <cell r="BP8">
            <v>3</v>
          </cell>
          <cell r="BQ8">
            <v>0</v>
          </cell>
          <cell r="BR8">
            <v>0</v>
          </cell>
          <cell r="BS8">
            <v>0</v>
          </cell>
          <cell r="BU8">
            <v>100</v>
          </cell>
          <cell r="BV8">
            <v>0.1</v>
          </cell>
          <cell r="BW8">
            <v>54</v>
          </cell>
          <cell r="BX8">
            <v>1</v>
          </cell>
          <cell r="BY8">
            <v>3</v>
          </cell>
          <cell r="BZ8">
            <v>4.4444444444444446</v>
          </cell>
          <cell r="CA8">
            <v>86</v>
          </cell>
          <cell r="CB8">
            <v>0.33333333333333331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H8">
            <v>100</v>
          </cell>
          <cell r="CI8">
            <v>0.13333333333333333</v>
          </cell>
          <cell r="CJ8">
            <v>113</v>
          </cell>
          <cell r="CK8">
            <v>0</v>
          </cell>
          <cell r="CL8">
            <v>3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R8">
            <v>0</v>
          </cell>
          <cell r="CS8">
            <v>0</v>
          </cell>
          <cell r="CV8">
            <v>0</v>
          </cell>
          <cell r="CW8">
            <v>94</v>
          </cell>
          <cell r="CX8">
            <v>0</v>
          </cell>
          <cell r="CY8">
            <v>3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I8">
            <v>0</v>
          </cell>
          <cell r="DJ8">
            <v>71</v>
          </cell>
          <cell r="DK8">
            <v>0</v>
          </cell>
          <cell r="DL8">
            <v>3</v>
          </cell>
          <cell r="DM8">
            <v>5.5555555555555554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V8">
            <v>0.16666666666666666</v>
          </cell>
          <cell r="DW8">
            <v>118</v>
          </cell>
          <cell r="DX8">
            <v>2</v>
          </cell>
          <cell r="DY8">
            <v>3</v>
          </cell>
          <cell r="DZ8">
            <v>1.0752688172043012</v>
          </cell>
          <cell r="EA8">
            <v>0</v>
          </cell>
          <cell r="EB8">
            <v>0.66666666666666663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H8">
            <v>100</v>
          </cell>
          <cell r="EI8">
            <v>3.2258064516129031E-2</v>
          </cell>
          <cell r="EJ8">
            <v>142</v>
          </cell>
          <cell r="EK8">
            <v>2</v>
          </cell>
          <cell r="EL8">
            <v>3</v>
          </cell>
          <cell r="EM8">
            <v>4.4444444444444446</v>
          </cell>
          <cell r="EN8">
            <v>43</v>
          </cell>
          <cell r="EO8">
            <v>0.66666666666666663</v>
          </cell>
          <cell r="EP8">
            <v>2</v>
          </cell>
          <cell r="EQ8">
            <v>0</v>
          </cell>
          <cell r="ER8">
            <v>0</v>
          </cell>
          <cell r="ES8">
            <v>0</v>
          </cell>
          <cell r="EU8">
            <v>100</v>
          </cell>
          <cell r="EV8">
            <v>0.13333333333333333</v>
          </cell>
          <cell r="EW8">
            <v>100</v>
          </cell>
          <cell r="EX8">
            <v>1</v>
          </cell>
          <cell r="EY8">
            <v>3</v>
          </cell>
          <cell r="EZ8">
            <v>17.20430107526882</v>
          </cell>
          <cell r="FA8">
            <v>77</v>
          </cell>
          <cell r="FB8">
            <v>0.33333333333333331</v>
          </cell>
          <cell r="FC8">
            <v>16</v>
          </cell>
          <cell r="FD8">
            <v>0</v>
          </cell>
          <cell r="FE8">
            <v>0</v>
          </cell>
          <cell r="FF8">
            <v>0</v>
          </cell>
          <cell r="FH8">
            <v>100</v>
          </cell>
          <cell r="FI8">
            <v>0.5161290322580645</v>
          </cell>
          <cell r="FJ8">
            <v>129</v>
          </cell>
          <cell r="FK8">
            <v>15</v>
          </cell>
          <cell r="FL8">
            <v>3</v>
          </cell>
          <cell r="FM8">
            <v>8.0365296803652964</v>
          </cell>
          <cell r="FN8">
            <v>67.13333333333334</v>
          </cell>
          <cell r="FO8">
            <v>5</v>
          </cell>
          <cell r="FP8">
            <v>7.6</v>
          </cell>
          <cell r="FQ8">
            <v>0</v>
          </cell>
          <cell r="FR8">
            <v>0</v>
          </cell>
          <cell r="FS8">
            <v>0</v>
          </cell>
          <cell r="FU8">
            <v>86.666666666666671</v>
          </cell>
          <cell r="FV8">
            <v>0.24109589041095891</v>
          </cell>
          <cell r="FW8">
            <v>1218</v>
          </cell>
        </row>
        <row r="9">
          <cell r="A9">
            <v>5</v>
          </cell>
          <cell r="B9" t="str">
            <v>CIRUGIA PLASTICA</v>
          </cell>
          <cell r="C9" t="str">
            <v xml:space="preserve"> </v>
          </cell>
          <cell r="D9">
            <v>55</v>
          </cell>
          <cell r="E9">
            <v>109</v>
          </cell>
          <cell r="F9">
            <v>51</v>
          </cell>
          <cell r="G9">
            <v>45</v>
          </cell>
          <cell r="H9">
            <v>10</v>
          </cell>
          <cell r="I9">
            <v>146</v>
          </cell>
          <cell r="J9">
            <v>124</v>
          </cell>
          <cell r="K9">
            <v>25</v>
          </cell>
          <cell r="L9">
            <v>6</v>
          </cell>
          <cell r="M9">
            <v>35.483870967741936</v>
          </cell>
          <cell r="N9">
            <v>4.8</v>
          </cell>
          <cell r="O9">
            <v>4.166666666666667</v>
          </cell>
          <cell r="P9">
            <v>4.6399999999999997</v>
          </cell>
          <cell r="Q9">
            <v>0</v>
          </cell>
          <cell r="R9">
            <v>0</v>
          </cell>
          <cell r="S9">
            <v>0</v>
          </cell>
          <cell r="U9">
            <v>52</v>
          </cell>
          <cell r="V9">
            <v>2.129032258064516</v>
          </cell>
          <cell r="X9">
            <v>54</v>
          </cell>
          <cell r="Y9">
            <v>6</v>
          </cell>
          <cell r="Z9">
            <v>80.357142857142861</v>
          </cell>
          <cell r="AA9">
            <v>0.61111111111111116</v>
          </cell>
          <cell r="AB9">
            <v>9</v>
          </cell>
          <cell r="AC9">
            <v>2.925925925925926</v>
          </cell>
          <cell r="AD9">
            <v>0</v>
          </cell>
          <cell r="AE9">
            <v>0</v>
          </cell>
          <cell r="AF9">
            <v>0</v>
          </cell>
          <cell r="AH9">
            <v>40.74074074074074</v>
          </cell>
          <cell r="AI9">
            <v>4.8214285714285712</v>
          </cell>
          <cell r="AK9">
            <v>34</v>
          </cell>
          <cell r="AL9">
            <v>6</v>
          </cell>
          <cell r="AM9">
            <v>62.365591397849464</v>
          </cell>
          <cell r="AN9">
            <v>2.0588235294117645</v>
          </cell>
          <cell r="AO9">
            <v>5.666666666666667</v>
          </cell>
          <cell r="AP9">
            <v>3.4411764705882355</v>
          </cell>
          <cell r="AQ9">
            <v>0</v>
          </cell>
          <cell r="AR9">
            <v>0</v>
          </cell>
          <cell r="AS9">
            <v>0</v>
          </cell>
          <cell r="AU9">
            <v>55.882352941176471</v>
          </cell>
          <cell r="AV9">
            <v>3.7419354838709675</v>
          </cell>
          <cell r="AX9">
            <v>35</v>
          </cell>
          <cell r="AY9">
            <v>6</v>
          </cell>
          <cell r="AZ9">
            <v>40.322580645161288</v>
          </cell>
          <cell r="BA9">
            <v>3.1714285714285713</v>
          </cell>
          <cell r="BB9">
            <v>5.833333333333333</v>
          </cell>
          <cell r="BC9">
            <v>2.8857142857142857</v>
          </cell>
          <cell r="BD9">
            <v>0</v>
          </cell>
          <cell r="BE9">
            <v>0</v>
          </cell>
          <cell r="BF9">
            <v>0</v>
          </cell>
          <cell r="BH9">
            <v>57.142857142857139</v>
          </cell>
          <cell r="BI9">
            <v>2.5</v>
          </cell>
          <cell r="BK9">
            <v>15</v>
          </cell>
          <cell r="BL9">
            <v>6</v>
          </cell>
          <cell r="BM9">
            <v>21.50537634408602</v>
          </cell>
          <cell r="BN9">
            <v>9.7333333333333325</v>
          </cell>
          <cell r="BO9">
            <v>2.5</v>
          </cell>
          <cell r="BP9">
            <v>1.8666666666666667</v>
          </cell>
          <cell r="BQ9">
            <v>0</v>
          </cell>
          <cell r="BR9">
            <v>0</v>
          </cell>
          <cell r="BS9">
            <v>0</v>
          </cell>
          <cell r="BU9">
            <v>66.666666666666657</v>
          </cell>
          <cell r="BV9">
            <v>1.3</v>
          </cell>
          <cell r="BX9">
            <v>5</v>
          </cell>
          <cell r="BY9">
            <v>6</v>
          </cell>
          <cell r="BZ9">
            <v>44.444444444444443</v>
          </cell>
          <cell r="CA9">
            <v>20</v>
          </cell>
          <cell r="CB9">
            <v>0.83333333333333337</v>
          </cell>
          <cell r="CC9">
            <v>4.8</v>
          </cell>
          <cell r="CD9">
            <v>0</v>
          </cell>
          <cell r="CE9">
            <v>0</v>
          </cell>
          <cell r="CF9">
            <v>0</v>
          </cell>
          <cell r="CH9">
            <v>100</v>
          </cell>
          <cell r="CI9">
            <v>2.6666666666666665</v>
          </cell>
          <cell r="CK9">
            <v>12</v>
          </cell>
          <cell r="CL9">
            <v>3</v>
          </cell>
          <cell r="CM9">
            <v>95.6989247311828</v>
          </cell>
          <cell r="CN9">
            <v>0.33333333333333331</v>
          </cell>
          <cell r="CO9">
            <v>4</v>
          </cell>
          <cell r="CP9">
            <v>3.3333333333333335</v>
          </cell>
          <cell r="CQ9">
            <v>0</v>
          </cell>
          <cell r="CR9">
            <v>0</v>
          </cell>
          <cell r="CS9">
            <v>0</v>
          </cell>
          <cell r="CU9">
            <v>75</v>
          </cell>
          <cell r="CV9">
            <v>2.870967741935484</v>
          </cell>
          <cell r="CX9">
            <v>19</v>
          </cell>
          <cell r="CY9">
            <v>3</v>
          </cell>
          <cell r="CZ9">
            <v>153.76344086021504</v>
          </cell>
          <cell r="DA9">
            <v>-2.6315789473684212</v>
          </cell>
          <cell r="DB9">
            <v>6.333333333333333</v>
          </cell>
          <cell r="DC9">
            <v>8.0526315789473681</v>
          </cell>
          <cell r="DD9">
            <v>0</v>
          </cell>
          <cell r="DE9">
            <v>0</v>
          </cell>
          <cell r="DF9">
            <v>0</v>
          </cell>
          <cell r="DH9">
            <v>68.421052631578945</v>
          </cell>
          <cell r="DI9">
            <v>4.612903225806452</v>
          </cell>
          <cell r="DJ9">
            <v>1</v>
          </cell>
          <cell r="DK9">
            <v>11</v>
          </cell>
          <cell r="DL9">
            <v>3</v>
          </cell>
          <cell r="DM9">
            <v>86.666666666666671</v>
          </cell>
          <cell r="DN9">
            <v>1.0909090909090908</v>
          </cell>
          <cell r="DO9">
            <v>3.6666666666666665</v>
          </cell>
          <cell r="DP9">
            <v>10.909090909090908</v>
          </cell>
          <cell r="DQ9">
            <v>0</v>
          </cell>
          <cell r="DR9">
            <v>0</v>
          </cell>
          <cell r="DS9">
            <v>0</v>
          </cell>
          <cell r="DU9">
            <v>63.636363636363633</v>
          </cell>
          <cell r="DV9">
            <v>2.6</v>
          </cell>
          <cell r="DX9">
            <v>15</v>
          </cell>
          <cell r="DY9">
            <v>2</v>
          </cell>
          <cell r="DZ9">
            <v>111.29032258064515</v>
          </cell>
          <cell r="EA9">
            <v>-0.46666666666666667</v>
          </cell>
          <cell r="EB9">
            <v>7.5</v>
          </cell>
          <cell r="EC9">
            <v>3.6</v>
          </cell>
          <cell r="ED9">
            <v>0</v>
          </cell>
          <cell r="EE9">
            <v>0</v>
          </cell>
          <cell r="EF9">
            <v>0</v>
          </cell>
          <cell r="EH9">
            <v>86.666666666666671</v>
          </cell>
          <cell r="EI9">
            <v>2.225806451612903</v>
          </cell>
          <cell r="EK9">
            <v>17</v>
          </cell>
          <cell r="EL9">
            <v>6</v>
          </cell>
          <cell r="EM9">
            <v>39.444444444444443</v>
          </cell>
          <cell r="EN9">
            <v>6.4117647058823533</v>
          </cell>
          <cell r="EO9">
            <v>2.8333333333333335</v>
          </cell>
          <cell r="EP9">
            <v>1.8823529411764706</v>
          </cell>
          <cell r="EQ9">
            <v>0</v>
          </cell>
          <cell r="ER9">
            <v>0</v>
          </cell>
          <cell r="ES9">
            <v>0</v>
          </cell>
          <cell r="EU9">
            <v>41.17647058823529</v>
          </cell>
          <cell r="EV9">
            <v>2.3666666666666667</v>
          </cell>
          <cell r="EX9">
            <v>28</v>
          </cell>
          <cell r="EY9">
            <v>6</v>
          </cell>
          <cell r="EZ9">
            <v>60.752688172043015</v>
          </cell>
          <cell r="FA9">
            <v>2.6071428571428572</v>
          </cell>
          <cell r="FB9">
            <v>4.666666666666667</v>
          </cell>
          <cell r="FC9">
            <v>2.2857142857142856</v>
          </cell>
          <cell r="FD9">
            <v>0</v>
          </cell>
          <cell r="FE9">
            <v>0</v>
          </cell>
          <cell r="FF9">
            <v>0</v>
          </cell>
          <cell r="FH9">
            <v>42.857142857142854</v>
          </cell>
          <cell r="FI9">
            <v>3.6451612903225805</v>
          </cell>
          <cell r="FK9">
            <v>270</v>
          </cell>
          <cell r="FL9">
            <v>4.8181818181818183</v>
          </cell>
          <cell r="FM9">
            <v>60.055865921787714</v>
          </cell>
          <cell r="FN9">
            <v>2.6481481481481484</v>
          </cell>
          <cell r="FO9">
            <v>56.037735849056602</v>
          </cell>
          <cell r="FP9">
            <v>3.7296296296296299</v>
          </cell>
          <cell r="FQ9">
            <v>0</v>
          </cell>
          <cell r="FR9">
            <v>0</v>
          </cell>
          <cell r="FS9">
            <v>0</v>
          </cell>
          <cell r="FU9">
            <v>55.555555555555557</v>
          </cell>
          <cell r="FV9">
            <v>2.9452054794520546</v>
          </cell>
          <cell r="FW9">
            <v>1</v>
          </cell>
        </row>
        <row r="10">
          <cell r="A10">
            <v>6</v>
          </cell>
          <cell r="B10" t="str">
            <v>CIRUGIA TORAX Y CARDIOVASCULAR</v>
          </cell>
          <cell r="C10">
            <v>9</v>
          </cell>
          <cell r="D10">
            <v>39</v>
          </cell>
          <cell r="E10">
            <v>44</v>
          </cell>
          <cell r="F10">
            <v>35</v>
          </cell>
          <cell r="G10">
            <v>34</v>
          </cell>
          <cell r="H10">
            <v>13</v>
          </cell>
          <cell r="I10">
            <v>92</v>
          </cell>
          <cell r="J10">
            <v>82</v>
          </cell>
          <cell r="K10">
            <v>15</v>
          </cell>
          <cell r="L10">
            <v>19</v>
          </cell>
          <cell r="M10">
            <v>80.645161290322577</v>
          </cell>
          <cell r="N10">
            <v>7.6</v>
          </cell>
          <cell r="O10">
            <v>0.78947368421052633</v>
          </cell>
          <cell r="P10">
            <v>22.866666666666667</v>
          </cell>
          <cell r="Q10">
            <v>3</v>
          </cell>
          <cell r="R10">
            <v>20</v>
          </cell>
          <cell r="S10">
            <v>20</v>
          </cell>
          <cell r="U10">
            <v>80</v>
          </cell>
          <cell r="V10">
            <v>15.32258064516129</v>
          </cell>
          <cell r="X10">
            <v>15</v>
          </cell>
          <cell r="Y10">
            <v>19</v>
          </cell>
          <cell r="Z10">
            <v>78.94736842105263</v>
          </cell>
          <cell r="AA10">
            <v>7.4666666666666668</v>
          </cell>
          <cell r="AB10">
            <v>0.78947368421052633</v>
          </cell>
          <cell r="AC10">
            <v>21.8</v>
          </cell>
          <cell r="AD10">
            <v>1</v>
          </cell>
          <cell r="AE10">
            <v>6.666666666666667</v>
          </cell>
          <cell r="AF10">
            <v>6.666666666666667</v>
          </cell>
          <cell r="AH10">
            <v>93.333333333333329</v>
          </cell>
          <cell r="AI10">
            <v>15</v>
          </cell>
          <cell r="AK10">
            <v>25</v>
          </cell>
          <cell r="AL10">
            <v>19</v>
          </cell>
          <cell r="AM10">
            <v>76.230899830220707</v>
          </cell>
          <cell r="AN10">
            <v>5.6</v>
          </cell>
          <cell r="AO10">
            <v>1.3157894736842106</v>
          </cell>
          <cell r="AP10">
            <v>19.760000000000002</v>
          </cell>
          <cell r="AQ10">
            <v>3</v>
          </cell>
          <cell r="AR10">
            <v>12</v>
          </cell>
          <cell r="AS10">
            <v>12</v>
          </cell>
          <cell r="AU10">
            <v>92</v>
          </cell>
          <cell r="AV10">
            <v>14.483870967741936</v>
          </cell>
          <cell r="AX10">
            <v>16</v>
          </cell>
          <cell r="AY10">
            <v>19</v>
          </cell>
          <cell r="AZ10">
            <v>75.382003395585741</v>
          </cell>
          <cell r="BA10">
            <v>9.0625</v>
          </cell>
          <cell r="BB10">
            <v>0.84210526315789469</v>
          </cell>
          <cell r="BC10">
            <v>30.625</v>
          </cell>
          <cell r="BD10">
            <v>2</v>
          </cell>
          <cell r="BE10">
            <v>12.5</v>
          </cell>
          <cell r="BF10">
            <v>12.5</v>
          </cell>
          <cell r="BH10">
            <v>93.75</v>
          </cell>
          <cell r="BI10">
            <v>14.8</v>
          </cell>
          <cell r="BK10">
            <v>20</v>
          </cell>
          <cell r="BL10">
            <v>20</v>
          </cell>
          <cell r="BM10">
            <v>60.322580645161295</v>
          </cell>
          <cell r="BN10">
            <v>12.3</v>
          </cell>
          <cell r="BO10">
            <v>1</v>
          </cell>
          <cell r="BP10">
            <v>29.8</v>
          </cell>
          <cell r="BQ10">
            <v>1</v>
          </cell>
          <cell r="BR10">
            <v>5</v>
          </cell>
          <cell r="BS10">
            <v>5</v>
          </cell>
          <cell r="BU10">
            <v>100</v>
          </cell>
          <cell r="BV10">
            <v>12.1</v>
          </cell>
          <cell r="BX10">
            <v>15</v>
          </cell>
          <cell r="BY10">
            <v>20</v>
          </cell>
          <cell r="BZ10">
            <v>63</v>
          </cell>
          <cell r="CA10">
            <v>14.8</v>
          </cell>
          <cell r="CB10">
            <v>0.75</v>
          </cell>
          <cell r="CC10">
            <v>42.866666666666667</v>
          </cell>
          <cell r="CD10">
            <v>1</v>
          </cell>
          <cell r="CE10">
            <v>6.666666666666667</v>
          </cell>
          <cell r="CF10">
            <v>6.666666666666667</v>
          </cell>
          <cell r="CH10">
            <v>100</v>
          </cell>
          <cell r="CI10">
            <v>12.6</v>
          </cell>
          <cell r="CK10">
            <v>9</v>
          </cell>
          <cell r="CL10">
            <v>13</v>
          </cell>
          <cell r="CM10">
            <v>81.141439205955336</v>
          </cell>
          <cell r="CN10">
            <v>8.4444444444444446</v>
          </cell>
          <cell r="CO10">
            <v>0.69230769230769229</v>
          </cell>
          <cell r="CP10">
            <v>23.555555555555557</v>
          </cell>
          <cell r="CQ10">
            <v>0</v>
          </cell>
          <cell r="CR10">
            <v>0</v>
          </cell>
          <cell r="CS10">
            <v>0</v>
          </cell>
          <cell r="CU10">
            <v>100</v>
          </cell>
          <cell r="CV10">
            <v>10.548387096774194</v>
          </cell>
          <cell r="CX10">
            <v>9</v>
          </cell>
          <cell r="CY10">
            <v>12</v>
          </cell>
          <cell r="CZ10">
            <v>100</v>
          </cell>
          <cell r="DA10">
            <v>0</v>
          </cell>
          <cell r="DB10">
            <v>0.75</v>
          </cell>
          <cell r="DC10">
            <v>44.555555555555557</v>
          </cell>
          <cell r="DD10">
            <v>3</v>
          </cell>
          <cell r="DE10">
            <v>33.333333333333329</v>
          </cell>
          <cell r="DF10">
            <v>33.333333333333329</v>
          </cell>
          <cell r="DH10">
            <v>100</v>
          </cell>
          <cell r="DI10">
            <v>12</v>
          </cell>
          <cell r="DK10">
            <v>9</v>
          </cell>
          <cell r="DL10">
            <v>13</v>
          </cell>
          <cell r="DM10">
            <v>82.820512820512832</v>
          </cell>
          <cell r="DN10">
            <v>7.4444444444444446</v>
          </cell>
          <cell r="DO10">
            <v>0.69230769230769229</v>
          </cell>
          <cell r="DP10">
            <v>17.333333333333332</v>
          </cell>
          <cell r="DQ10">
            <v>0</v>
          </cell>
          <cell r="DR10">
            <v>0</v>
          </cell>
          <cell r="DS10">
            <v>0</v>
          </cell>
          <cell r="DU10">
            <v>100</v>
          </cell>
          <cell r="DV10">
            <v>10.766666666666667</v>
          </cell>
          <cell r="DX10">
            <v>10</v>
          </cell>
          <cell r="DY10">
            <v>13</v>
          </cell>
          <cell r="DZ10">
            <v>92.059553349875927</v>
          </cell>
          <cell r="EA10">
            <v>3.2</v>
          </cell>
          <cell r="EB10">
            <v>0.76923076923076927</v>
          </cell>
          <cell r="EC10">
            <v>39.4</v>
          </cell>
          <cell r="ED10">
            <v>1</v>
          </cell>
          <cell r="EE10">
            <v>10</v>
          </cell>
          <cell r="EF10">
            <v>10</v>
          </cell>
          <cell r="EH10">
            <v>100</v>
          </cell>
          <cell r="EI10">
            <v>11.96774193548387</v>
          </cell>
          <cell r="EK10">
            <v>13</v>
          </cell>
          <cell r="EL10">
            <v>20</v>
          </cell>
          <cell r="EM10">
            <v>77.166666666666657</v>
          </cell>
          <cell r="EN10">
            <v>10.538461538461538</v>
          </cell>
          <cell r="EO10">
            <v>0.65</v>
          </cell>
          <cell r="EP10">
            <v>27.384615384615383</v>
          </cell>
          <cell r="EQ10">
            <v>3</v>
          </cell>
          <cell r="ER10">
            <v>23.076923076923077</v>
          </cell>
          <cell r="ES10">
            <v>23.076923076923077</v>
          </cell>
          <cell r="EU10">
            <v>100</v>
          </cell>
          <cell r="EV10">
            <v>15.433333333333334</v>
          </cell>
          <cell r="EX10">
            <v>18</v>
          </cell>
          <cell r="EY10">
            <v>20</v>
          </cell>
          <cell r="EZ10">
            <v>76.290322580645167</v>
          </cell>
          <cell r="FA10">
            <v>8.1666666666666661</v>
          </cell>
          <cell r="FB10">
            <v>0.9</v>
          </cell>
          <cell r="FC10">
            <v>44.777777777777779</v>
          </cell>
          <cell r="FD10">
            <v>0</v>
          </cell>
          <cell r="FE10">
            <v>0</v>
          </cell>
          <cell r="FF10">
            <v>0</v>
          </cell>
          <cell r="FH10">
            <v>100</v>
          </cell>
          <cell r="FI10">
            <v>15.258064516129032</v>
          </cell>
          <cell r="FK10">
            <v>174</v>
          </cell>
          <cell r="FL10">
            <v>17</v>
          </cell>
          <cell r="FM10">
            <v>77.43320610687023</v>
          </cell>
          <cell r="FN10">
            <v>8.1551724137931032</v>
          </cell>
          <cell r="FO10">
            <v>10.235294117647058</v>
          </cell>
          <cell r="FP10">
            <v>29.988505747126435</v>
          </cell>
          <cell r="FQ10">
            <v>18</v>
          </cell>
          <cell r="FR10">
            <v>10.344827586206897</v>
          </cell>
          <cell r="FS10">
            <v>10.344827586206897</v>
          </cell>
          <cell r="FU10">
            <v>95.977011494252878</v>
          </cell>
          <cell r="FV10">
            <v>13.33972602739726</v>
          </cell>
        </row>
        <row r="11">
          <cell r="A11">
            <v>7</v>
          </cell>
          <cell r="B11" t="str">
            <v>OTORRINOLARINGOLOGIA</v>
          </cell>
          <cell r="C11" t="str">
            <v xml:space="preserve"> </v>
          </cell>
          <cell r="D11">
            <v>4</v>
          </cell>
          <cell r="E11">
            <v>73</v>
          </cell>
          <cell r="F11">
            <v>115</v>
          </cell>
          <cell r="G11">
            <v>53</v>
          </cell>
          <cell r="H11">
            <v>18</v>
          </cell>
          <cell r="I11">
            <v>175</v>
          </cell>
          <cell r="J11">
            <v>88</v>
          </cell>
          <cell r="K11">
            <v>30</v>
          </cell>
          <cell r="L11">
            <v>12</v>
          </cell>
          <cell r="M11">
            <v>28.49462365591398</v>
          </cell>
          <cell r="N11">
            <v>8.8666666666666671</v>
          </cell>
          <cell r="O11">
            <v>2.5</v>
          </cell>
          <cell r="P11">
            <v>2.8666666666666667</v>
          </cell>
          <cell r="Q11">
            <v>0</v>
          </cell>
          <cell r="R11">
            <v>0</v>
          </cell>
          <cell r="S11">
            <v>0</v>
          </cell>
          <cell r="U11">
            <v>53.333333333333336</v>
          </cell>
          <cell r="V11">
            <v>3.4193548387096775</v>
          </cell>
          <cell r="W11">
            <v>63</v>
          </cell>
          <cell r="X11">
            <v>27</v>
          </cell>
          <cell r="Y11">
            <v>14</v>
          </cell>
          <cell r="Z11">
            <v>29.846938775510207</v>
          </cell>
          <cell r="AA11">
            <v>10.185185185185185</v>
          </cell>
          <cell r="AB11">
            <v>1.9285714285714286</v>
          </cell>
          <cell r="AC11">
            <v>3.7037037037037037</v>
          </cell>
          <cell r="AD11">
            <v>0</v>
          </cell>
          <cell r="AE11">
            <v>0</v>
          </cell>
          <cell r="AF11">
            <v>0</v>
          </cell>
          <cell r="AH11">
            <v>33.333333333333329</v>
          </cell>
          <cell r="AI11">
            <v>4.1785714285714288</v>
          </cell>
          <cell r="AJ11">
            <v>56</v>
          </cell>
          <cell r="AK11">
            <v>42</v>
          </cell>
          <cell r="AL11">
            <v>14</v>
          </cell>
          <cell r="AM11">
            <v>36.866359447004612</v>
          </cell>
          <cell r="AN11">
            <v>6.5238095238095237</v>
          </cell>
          <cell r="AO11">
            <v>3</v>
          </cell>
          <cell r="AP11">
            <v>4.7380952380952381</v>
          </cell>
          <cell r="AQ11">
            <v>0</v>
          </cell>
          <cell r="AR11">
            <v>0</v>
          </cell>
          <cell r="AS11">
            <v>0</v>
          </cell>
          <cell r="AU11">
            <v>47.619047619047613</v>
          </cell>
          <cell r="AV11">
            <v>5.161290322580645</v>
          </cell>
          <cell r="AW11">
            <v>47</v>
          </cell>
          <cell r="AX11">
            <v>29</v>
          </cell>
          <cell r="AY11">
            <v>14</v>
          </cell>
          <cell r="AZ11">
            <v>33.640552995391701</v>
          </cell>
          <cell r="BA11">
            <v>9.931034482758621</v>
          </cell>
          <cell r="BB11">
            <v>2.0714285714285716</v>
          </cell>
          <cell r="BC11">
            <v>3.7931034482758621</v>
          </cell>
          <cell r="BD11">
            <v>0</v>
          </cell>
          <cell r="BE11">
            <v>0</v>
          </cell>
          <cell r="BF11">
            <v>0</v>
          </cell>
          <cell r="BH11">
            <v>27.586206896551722</v>
          </cell>
          <cell r="BI11">
            <v>4.8666666666666663</v>
          </cell>
          <cell r="BJ11">
            <v>56</v>
          </cell>
          <cell r="BK11">
            <v>21</v>
          </cell>
          <cell r="BL11">
            <v>6</v>
          </cell>
          <cell r="BM11">
            <v>95.6989247311828</v>
          </cell>
          <cell r="BN11">
            <v>0.38095238095238093</v>
          </cell>
          <cell r="BO11">
            <v>3.5</v>
          </cell>
          <cell r="BP11">
            <v>8.4761904761904763</v>
          </cell>
          <cell r="BQ11">
            <v>0</v>
          </cell>
          <cell r="BR11">
            <v>0</v>
          </cell>
          <cell r="BS11">
            <v>0</v>
          </cell>
          <cell r="BU11">
            <v>52.380952380952387</v>
          </cell>
          <cell r="BV11">
            <v>5.7</v>
          </cell>
          <cell r="BW11">
            <v>53</v>
          </cell>
          <cell r="BX11">
            <v>9</v>
          </cell>
          <cell r="BY11">
            <v>6</v>
          </cell>
          <cell r="BZ11">
            <v>32.222222222222221</v>
          </cell>
          <cell r="CA11">
            <v>13.555555555555555</v>
          </cell>
          <cell r="CB11">
            <v>1.5</v>
          </cell>
          <cell r="CC11">
            <v>14.222222222222221</v>
          </cell>
          <cell r="CD11">
            <v>0</v>
          </cell>
          <cell r="CE11">
            <v>0</v>
          </cell>
          <cell r="CF11">
            <v>0</v>
          </cell>
          <cell r="CH11">
            <v>77.777777777777786</v>
          </cell>
          <cell r="CI11">
            <v>1.9333333333333333</v>
          </cell>
          <cell r="CJ11">
            <v>49</v>
          </cell>
          <cell r="CK11">
            <v>4</v>
          </cell>
          <cell r="CL11">
            <v>14</v>
          </cell>
          <cell r="CM11">
            <v>7.6036866359447011</v>
          </cell>
          <cell r="CN11">
            <v>100.25</v>
          </cell>
          <cell r="CO11">
            <v>0.2857142857142857</v>
          </cell>
          <cell r="CP11">
            <v>3</v>
          </cell>
          <cell r="CQ11">
            <v>0</v>
          </cell>
          <cell r="CR11">
            <v>0</v>
          </cell>
          <cell r="CS11">
            <v>0</v>
          </cell>
          <cell r="CU11">
            <v>50</v>
          </cell>
          <cell r="CV11">
            <v>1.064516129032258</v>
          </cell>
          <cell r="CW11">
            <v>56</v>
          </cell>
          <cell r="CX11">
            <v>7</v>
          </cell>
          <cell r="CY11">
            <v>14</v>
          </cell>
          <cell r="CZ11">
            <v>27.880184331797235</v>
          </cell>
          <cell r="DA11">
            <v>44.714285714285715</v>
          </cell>
          <cell r="DB11">
            <v>0.5</v>
          </cell>
          <cell r="DC11">
            <v>13.285714285714286</v>
          </cell>
          <cell r="DD11">
            <v>0</v>
          </cell>
          <cell r="DE11">
            <v>0</v>
          </cell>
          <cell r="DF11">
            <v>0</v>
          </cell>
          <cell r="DH11">
            <v>85.714285714285708</v>
          </cell>
          <cell r="DI11">
            <v>3.903225806451613</v>
          </cell>
          <cell r="DJ11">
            <v>72</v>
          </cell>
          <cell r="DK11">
            <v>9</v>
          </cell>
          <cell r="DL11">
            <v>16</v>
          </cell>
          <cell r="DM11">
            <v>26.041666666666668</v>
          </cell>
          <cell r="DN11">
            <v>39.444444444444443</v>
          </cell>
          <cell r="DO11">
            <v>0.5625</v>
          </cell>
          <cell r="DP11">
            <v>5.7777777777777777</v>
          </cell>
          <cell r="DQ11">
            <v>0</v>
          </cell>
          <cell r="DR11">
            <v>0</v>
          </cell>
          <cell r="DS11">
            <v>0</v>
          </cell>
          <cell r="DU11">
            <v>55.555555555555557</v>
          </cell>
          <cell r="DV11">
            <v>4.166666666666667</v>
          </cell>
          <cell r="DW11">
            <v>75</v>
          </cell>
          <cell r="DX11">
            <v>23</v>
          </cell>
          <cell r="DY11">
            <v>14</v>
          </cell>
          <cell r="DZ11">
            <v>36.175115207373274</v>
          </cell>
          <cell r="EA11">
            <v>12.043478260869565</v>
          </cell>
          <cell r="EB11">
            <v>1.6428571428571428</v>
          </cell>
          <cell r="EC11">
            <v>8.7826086956521738</v>
          </cell>
          <cell r="ED11">
            <v>0</v>
          </cell>
          <cell r="EE11">
            <v>0</v>
          </cell>
          <cell r="EF11">
            <v>0</v>
          </cell>
          <cell r="EH11">
            <v>69.565217391304344</v>
          </cell>
          <cell r="EI11">
            <v>5.064516129032258</v>
          </cell>
          <cell r="EJ11">
            <v>70</v>
          </cell>
          <cell r="EK11">
            <v>36</v>
          </cell>
          <cell r="EL11">
            <v>14</v>
          </cell>
          <cell r="EM11">
            <v>35</v>
          </cell>
          <cell r="EN11">
            <v>7.583333333333333</v>
          </cell>
          <cell r="EO11">
            <v>2.5714285714285716</v>
          </cell>
          <cell r="EP11">
            <v>3.0277777777777777</v>
          </cell>
          <cell r="EQ11">
            <v>0</v>
          </cell>
          <cell r="ER11">
            <v>0</v>
          </cell>
          <cell r="ES11">
            <v>0</v>
          </cell>
          <cell r="EU11">
            <v>50</v>
          </cell>
          <cell r="EV11">
            <v>4.9000000000000004</v>
          </cell>
          <cell r="EW11">
            <v>68</v>
          </cell>
          <cell r="EX11">
            <v>26</v>
          </cell>
          <cell r="EY11">
            <v>14</v>
          </cell>
          <cell r="EZ11">
            <v>46.774193548387096</v>
          </cell>
          <cell r="FA11">
            <v>8.884615384615385</v>
          </cell>
          <cell r="FB11">
            <v>1.8571428571428572</v>
          </cell>
          <cell r="FC11">
            <v>7.1923076923076925</v>
          </cell>
          <cell r="FD11">
            <v>0</v>
          </cell>
          <cell r="FE11">
            <v>0</v>
          </cell>
          <cell r="FF11">
            <v>0</v>
          </cell>
          <cell r="FH11">
            <v>65.384615384615387</v>
          </cell>
          <cell r="FI11">
            <v>6.5483870967741939</v>
          </cell>
          <cell r="FJ11">
            <v>89</v>
          </cell>
          <cell r="FK11">
            <v>263</v>
          </cell>
          <cell r="FL11">
            <v>12.545454545454545</v>
          </cell>
          <cell r="FM11">
            <v>33.571428571428569</v>
          </cell>
          <cell r="FN11">
            <v>11.669201520912548</v>
          </cell>
          <cell r="FO11">
            <v>20.963768115942031</v>
          </cell>
          <cell r="FP11">
            <v>5.5361216730038025</v>
          </cell>
          <cell r="FQ11">
            <v>0</v>
          </cell>
          <cell r="FR11">
            <v>0</v>
          </cell>
          <cell r="FS11">
            <v>0</v>
          </cell>
          <cell r="FU11">
            <v>51.330798479087449</v>
          </cell>
          <cell r="FV11">
            <v>4.2493150684931509</v>
          </cell>
          <cell r="FW11">
            <v>754</v>
          </cell>
        </row>
        <row r="12">
          <cell r="A12">
            <v>8</v>
          </cell>
          <cell r="B12" t="str">
            <v>TRAUMATOLOGIA</v>
          </cell>
          <cell r="C12" t="str">
            <v xml:space="preserve"> </v>
          </cell>
          <cell r="D12">
            <v>13</v>
          </cell>
          <cell r="E12">
            <v>146</v>
          </cell>
          <cell r="F12">
            <v>216</v>
          </cell>
          <cell r="G12">
            <v>189</v>
          </cell>
          <cell r="H12">
            <v>45</v>
          </cell>
          <cell r="I12">
            <v>384</v>
          </cell>
          <cell r="J12">
            <v>225</v>
          </cell>
          <cell r="K12">
            <v>69</v>
          </cell>
          <cell r="L12">
            <v>36</v>
          </cell>
          <cell r="M12">
            <v>89.784946236559136</v>
          </cell>
          <cell r="N12">
            <v>1.6521739130434783</v>
          </cell>
          <cell r="O12">
            <v>1.9166666666666667</v>
          </cell>
          <cell r="P12">
            <v>14.028985507246377</v>
          </cell>
          <cell r="Q12">
            <v>0</v>
          </cell>
          <cell r="R12">
            <v>0</v>
          </cell>
          <cell r="S12">
            <v>0</v>
          </cell>
          <cell r="U12">
            <v>62.318840579710141</v>
          </cell>
          <cell r="V12">
            <v>32.322580645161288</v>
          </cell>
          <cell r="X12">
            <v>58</v>
          </cell>
          <cell r="Y12">
            <v>36</v>
          </cell>
          <cell r="Z12">
            <v>98.80952380952381</v>
          </cell>
          <cell r="AA12">
            <v>0.20689655172413793</v>
          </cell>
          <cell r="AB12">
            <v>1.6111111111111112</v>
          </cell>
          <cell r="AC12">
            <v>12.862068965517242</v>
          </cell>
          <cell r="AD12">
            <v>0</v>
          </cell>
          <cell r="AE12">
            <v>0</v>
          </cell>
          <cell r="AF12">
            <v>0</v>
          </cell>
          <cell r="AH12">
            <v>63.793103448275865</v>
          </cell>
          <cell r="AI12">
            <v>35.571428571428569</v>
          </cell>
          <cell r="AK12">
            <v>68</v>
          </cell>
          <cell r="AL12">
            <v>36</v>
          </cell>
          <cell r="AM12">
            <v>94.086021505376351</v>
          </cell>
          <cell r="AN12">
            <v>0.97058823529411764</v>
          </cell>
          <cell r="AO12">
            <v>1.8888888888888888</v>
          </cell>
          <cell r="AP12">
            <v>18.279411764705884</v>
          </cell>
          <cell r="AQ12">
            <v>0</v>
          </cell>
          <cell r="AR12">
            <v>0</v>
          </cell>
          <cell r="AS12">
            <v>0</v>
          </cell>
          <cell r="AU12">
            <v>79.411764705882348</v>
          </cell>
          <cell r="AV12">
            <v>33.87096774193548</v>
          </cell>
          <cell r="AX12">
            <v>57</v>
          </cell>
          <cell r="AY12">
            <v>36</v>
          </cell>
          <cell r="AZ12">
            <v>92.293906810035836</v>
          </cell>
          <cell r="BA12">
            <v>1.5087719298245614</v>
          </cell>
          <cell r="BB12">
            <v>1.5833333333333333</v>
          </cell>
          <cell r="BC12">
            <v>13.631578947368421</v>
          </cell>
          <cell r="BD12">
            <v>0</v>
          </cell>
          <cell r="BE12">
            <v>0</v>
          </cell>
          <cell r="BF12">
            <v>0</v>
          </cell>
          <cell r="BH12">
            <v>73.68421052631578</v>
          </cell>
          <cell r="BI12">
            <v>34.333333333333336</v>
          </cell>
          <cell r="BK12">
            <v>59</v>
          </cell>
          <cell r="BL12">
            <v>36</v>
          </cell>
          <cell r="BM12">
            <v>68.548387096774192</v>
          </cell>
          <cell r="BN12">
            <v>5.9491525423728815</v>
          </cell>
          <cell r="BO12">
            <v>1.6388888888888888</v>
          </cell>
          <cell r="BP12">
            <v>28.949152542372882</v>
          </cell>
          <cell r="BQ12">
            <v>0</v>
          </cell>
          <cell r="BR12">
            <v>0</v>
          </cell>
          <cell r="BS12">
            <v>0</v>
          </cell>
          <cell r="BU12">
            <v>76.271186440677965</v>
          </cell>
          <cell r="BV12">
            <v>24.7</v>
          </cell>
          <cell r="BX12">
            <v>30</v>
          </cell>
          <cell r="BY12">
            <v>36</v>
          </cell>
          <cell r="BZ12">
            <v>79.722222222222229</v>
          </cell>
          <cell r="CA12">
            <v>7.3</v>
          </cell>
          <cell r="CB12">
            <v>0.83333333333333337</v>
          </cell>
          <cell r="CC12">
            <v>16.433333333333334</v>
          </cell>
          <cell r="CD12">
            <v>0</v>
          </cell>
          <cell r="CE12">
            <v>0</v>
          </cell>
          <cell r="CF12">
            <v>0</v>
          </cell>
          <cell r="CH12">
            <v>76.666666666666671</v>
          </cell>
          <cell r="CI12">
            <v>28.7</v>
          </cell>
          <cell r="CJ12">
            <v>3</v>
          </cell>
          <cell r="CK12">
            <v>34</v>
          </cell>
          <cell r="CL12">
            <v>36</v>
          </cell>
          <cell r="CM12">
            <v>65.681003584229387</v>
          </cell>
          <cell r="CN12">
            <v>11.264705882352942</v>
          </cell>
          <cell r="CO12">
            <v>0.94444444444444442</v>
          </cell>
          <cell r="CP12">
            <v>20.529411764705884</v>
          </cell>
          <cell r="CQ12">
            <v>0</v>
          </cell>
          <cell r="CR12">
            <v>0</v>
          </cell>
          <cell r="CS12">
            <v>0</v>
          </cell>
          <cell r="CU12">
            <v>88.235294117647058</v>
          </cell>
          <cell r="CV12">
            <v>23.64516129032258</v>
          </cell>
          <cell r="CX12">
            <v>36</v>
          </cell>
          <cell r="CY12">
            <v>36</v>
          </cell>
          <cell r="CZ12">
            <v>80.913978494623649</v>
          </cell>
          <cell r="DA12">
            <v>5.916666666666667</v>
          </cell>
          <cell r="DB12">
            <v>1</v>
          </cell>
          <cell r="DC12">
            <v>23.111111111111111</v>
          </cell>
          <cell r="DD12">
            <v>0</v>
          </cell>
          <cell r="DE12">
            <v>0</v>
          </cell>
          <cell r="DF12">
            <v>0</v>
          </cell>
          <cell r="DH12">
            <v>88.888888888888886</v>
          </cell>
          <cell r="DI12">
            <v>29.129032258064516</v>
          </cell>
          <cell r="DK12">
            <v>30</v>
          </cell>
          <cell r="DL12">
            <v>36</v>
          </cell>
          <cell r="DM12">
            <v>87.5</v>
          </cell>
          <cell r="DN12">
            <v>4.5</v>
          </cell>
          <cell r="DO12">
            <v>0.83333333333333337</v>
          </cell>
          <cell r="DP12">
            <v>21.566666666666666</v>
          </cell>
          <cell r="DQ12">
            <v>0</v>
          </cell>
          <cell r="DR12">
            <v>0</v>
          </cell>
          <cell r="DS12">
            <v>0</v>
          </cell>
          <cell r="DU12">
            <v>86.666666666666671</v>
          </cell>
          <cell r="DV12">
            <v>31.5</v>
          </cell>
          <cell r="DX12">
            <v>57</v>
          </cell>
          <cell r="DY12">
            <v>36</v>
          </cell>
          <cell r="DZ12">
            <v>83.960573476702507</v>
          </cell>
          <cell r="EA12">
            <v>3.1403508771929824</v>
          </cell>
          <cell r="EB12">
            <v>1.5833333333333333</v>
          </cell>
          <cell r="EC12">
            <v>28.964912280701753</v>
          </cell>
          <cell r="ED12">
            <v>0</v>
          </cell>
          <cell r="EE12">
            <v>0</v>
          </cell>
          <cell r="EF12">
            <v>0</v>
          </cell>
          <cell r="EH12">
            <v>84.210526315789465</v>
          </cell>
          <cell r="EI12">
            <v>30.225806451612904</v>
          </cell>
          <cell r="EK12">
            <v>51</v>
          </cell>
          <cell r="EL12">
            <v>36</v>
          </cell>
          <cell r="EM12">
            <v>73.055555555555557</v>
          </cell>
          <cell r="EN12">
            <v>5.7058823529411766</v>
          </cell>
          <cell r="EO12">
            <v>1.4166666666666667</v>
          </cell>
          <cell r="EP12">
            <v>11.843137254901961</v>
          </cell>
          <cell r="EQ12">
            <v>0</v>
          </cell>
          <cell r="ER12">
            <v>0</v>
          </cell>
          <cell r="ES12">
            <v>0</v>
          </cell>
          <cell r="EU12">
            <v>72.549019607843135</v>
          </cell>
          <cell r="EV12">
            <v>26.3</v>
          </cell>
          <cell r="EX12">
            <v>60</v>
          </cell>
          <cell r="EY12">
            <v>36</v>
          </cell>
          <cell r="EZ12">
            <v>78.225806451612897</v>
          </cell>
          <cell r="FA12">
            <v>4.05</v>
          </cell>
          <cell r="FB12">
            <v>1.6666666666666667</v>
          </cell>
          <cell r="FC12">
            <v>15.016666666666667</v>
          </cell>
          <cell r="FD12">
            <v>0</v>
          </cell>
          <cell r="FE12">
            <v>0</v>
          </cell>
          <cell r="FF12">
            <v>0</v>
          </cell>
          <cell r="FH12">
            <v>80</v>
          </cell>
          <cell r="FI12">
            <v>28.161290322580644</v>
          </cell>
          <cell r="FK12">
            <v>609</v>
          </cell>
          <cell r="FL12">
            <v>36</v>
          </cell>
          <cell r="FM12">
            <v>82.831050228310502</v>
          </cell>
          <cell r="FN12">
            <v>3.7044334975369457</v>
          </cell>
          <cell r="FO12">
            <v>16.916666666666668</v>
          </cell>
          <cell r="FP12">
            <v>18.502463054187192</v>
          </cell>
          <cell r="FQ12">
            <v>0</v>
          </cell>
          <cell r="FR12">
            <v>0</v>
          </cell>
          <cell r="FS12">
            <v>0</v>
          </cell>
          <cell r="FU12">
            <v>76.354679802955658</v>
          </cell>
          <cell r="FV12">
            <v>29.81917808219178</v>
          </cell>
          <cell r="FW12">
            <v>3</v>
          </cell>
        </row>
        <row r="13">
          <cell r="A13">
            <v>9</v>
          </cell>
          <cell r="B13" t="str">
            <v>QUEMADOS</v>
          </cell>
          <cell r="C13" t="str">
            <v xml:space="preserve"> </v>
          </cell>
          <cell r="D13">
            <v>10</v>
          </cell>
          <cell r="E13">
            <v>112</v>
          </cell>
          <cell r="F13">
            <v>31</v>
          </cell>
          <cell r="G13">
            <v>17</v>
          </cell>
          <cell r="H13">
            <v>10</v>
          </cell>
          <cell r="I13">
            <v>106</v>
          </cell>
          <cell r="J13">
            <v>74</v>
          </cell>
          <cell r="K13">
            <v>15</v>
          </cell>
          <cell r="L13">
            <v>32</v>
          </cell>
          <cell r="M13">
            <v>41.028225806451616</v>
          </cell>
          <cell r="N13">
            <v>39</v>
          </cell>
          <cell r="O13">
            <v>0.46875</v>
          </cell>
          <cell r="P13">
            <v>40.266666666666666</v>
          </cell>
          <cell r="Q13">
            <v>0</v>
          </cell>
          <cell r="R13">
            <v>0</v>
          </cell>
          <cell r="S13">
            <v>0</v>
          </cell>
          <cell r="U13">
            <v>93.333333333333329</v>
          </cell>
          <cell r="V13">
            <v>13.129032258064516</v>
          </cell>
          <cell r="X13">
            <v>14</v>
          </cell>
          <cell r="Y13">
            <v>32</v>
          </cell>
          <cell r="Z13">
            <v>33.035714285714285</v>
          </cell>
          <cell r="AA13">
            <v>42.857142857142854</v>
          </cell>
          <cell r="AB13">
            <v>0.4375</v>
          </cell>
          <cell r="AC13">
            <v>18.142857142857142</v>
          </cell>
          <cell r="AD13">
            <v>0</v>
          </cell>
          <cell r="AE13">
            <v>0</v>
          </cell>
          <cell r="AF13">
            <v>0</v>
          </cell>
          <cell r="AH13">
            <v>85.714285714285708</v>
          </cell>
          <cell r="AI13">
            <v>10.571428571428571</v>
          </cell>
          <cell r="AK13">
            <v>19</v>
          </cell>
          <cell r="AL13">
            <v>12</v>
          </cell>
          <cell r="AM13">
            <v>76.881720430107521</v>
          </cell>
          <cell r="AN13">
            <v>4.5263157894736841</v>
          </cell>
          <cell r="AO13">
            <v>1.5833333333333333</v>
          </cell>
          <cell r="AP13">
            <v>19.210526315789473</v>
          </cell>
          <cell r="AQ13">
            <v>0</v>
          </cell>
          <cell r="AR13">
            <v>0</v>
          </cell>
          <cell r="AS13">
            <v>0</v>
          </cell>
          <cell r="AU13">
            <v>73.68421052631578</v>
          </cell>
          <cell r="AV13">
            <v>9.2258064516129039</v>
          </cell>
          <cell r="AX13">
            <v>17</v>
          </cell>
          <cell r="AY13">
            <v>12</v>
          </cell>
          <cell r="AZ13">
            <v>68.817204301075279</v>
          </cell>
          <cell r="BA13">
            <v>6.8235294117647056</v>
          </cell>
          <cell r="BB13">
            <v>1.4166666666666667</v>
          </cell>
          <cell r="BC13">
            <v>14.117647058823529</v>
          </cell>
          <cell r="BD13">
            <v>0</v>
          </cell>
          <cell r="BE13">
            <v>0</v>
          </cell>
          <cell r="BF13">
            <v>0</v>
          </cell>
          <cell r="BH13">
            <v>82.35294117647058</v>
          </cell>
          <cell r="BI13">
            <v>8.5333333333333332</v>
          </cell>
          <cell r="BK13">
            <v>12</v>
          </cell>
          <cell r="BL13">
            <v>12</v>
          </cell>
          <cell r="BM13">
            <v>65.86021505376344</v>
          </cell>
          <cell r="BN13">
            <v>10.583333333333334</v>
          </cell>
          <cell r="BO13">
            <v>1</v>
          </cell>
          <cell r="BP13">
            <v>17.416666666666668</v>
          </cell>
          <cell r="BQ13">
            <v>0</v>
          </cell>
          <cell r="BR13">
            <v>0</v>
          </cell>
          <cell r="BS13">
            <v>0</v>
          </cell>
          <cell r="BU13">
            <v>66.666666666666657</v>
          </cell>
          <cell r="BV13">
            <v>7.9</v>
          </cell>
          <cell r="BX13">
            <v>8</v>
          </cell>
          <cell r="BY13">
            <v>12</v>
          </cell>
          <cell r="BZ13">
            <v>87.777777777777771</v>
          </cell>
          <cell r="CA13">
            <v>5.5</v>
          </cell>
          <cell r="CB13">
            <v>0.66666666666666663</v>
          </cell>
          <cell r="CC13">
            <v>19.375</v>
          </cell>
          <cell r="CD13">
            <v>0</v>
          </cell>
          <cell r="CE13">
            <v>0</v>
          </cell>
          <cell r="CF13">
            <v>0</v>
          </cell>
          <cell r="CH13">
            <v>100</v>
          </cell>
          <cell r="CI13">
            <v>10.533333333333333</v>
          </cell>
          <cell r="CK13">
            <v>16</v>
          </cell>
          <cell r="CL13">
            <v>12</v>
          </cell>
          <cell r="CM13">
            <v>84.677419354838719</v>
          </cell>
          <cell r="CN13">
            <v>3.5625</v>
          </cell>
          <cell r="CO13">
            <v>1.3333333333333333</v>
          </cell>
          <cell r="CP13">
            <v>22.8125</v>
          </cell>
          <cell r="CQ13">
            <v>0</v>
          </cell>
          <cell r="CR13">
            <v>0</v>
          </cell>
          <cell r="CS13">
            <v>0</v>
          </cell>
          <cell r="CU13">
            <v>87.5</v>
          </cell>
          <cell r="CV13">
            <v>10.161290322580646</v>
          </cell>
          <cell r="CX13">
            <v>8</v>
          </cell>
          <cell r="CY13">
            <v>12</v>
          </cell>
          <cell r="CZ13">
            <v>80.107526881720432</v>
          </cell>
          <cell r="DA13">
            <v>9.25</v>
          </cell>
          <cell r="DB13">
            <v>0.66666666666666663</v>
          </cell>
          <cell r="DC13">
            <v>34.5</v>
          </cell>
          <cell r="DD13">
            <v>0</v>
          </cell>
          <cell r="DE13">
            <v>0</v>
          </cell>
          <cell r="DF13">
            <v>0</v>
          </cell>
          <cell r="DH13">
            <v>62.5</v>
          </cell>
          <cell r="DI13">
            <v>9.612903225806452</v>
          </cell>
          <cell r="DK13">
            <v>19</v>
          </cell>
          <cell r="DL13">
            <v>12</v>
          </cell>
          <cell r="DM13">
            <v>95.555555555555557</v>
          </cell>
          <cell r="DN13">
            <v>0.84210526315789469</v>
          </cell>
          <cell r="DO13">
            <v>1.5833333333333333</v>
          </cell>
          <cell r="DP13">
            <v>17.789473684210527</v>
          </cell>
          <cell r="DQ13">
            <v>0</v>
          </cell>
          <cell r="DR13">
            <v>0</v>
          </cell>
          <cell r="DS13">
            <v>0</v>
          </cell>
          <cell r="DU13">
            <v>84.210526315789465</v>
          </cell>
          <cell r="DV13">
            <v>11.466666666666667</v>
          </cell>
          <cell r="DX13">
            <v>21</v>
          </cell>
          <cell r="DY13">
            <v>12</v>
          </cell>
          <cell r="DZ13">
            <v>115.3225806451613</v>
          </cell>
          <cell r="EA13">
            <v>-2.7142857142857144</v>
          </cell>
          <cell r="EB13">
            <v>1.75</v>
          </cell>
          <cell r="EC13">
            <v>16.857142857142858</v>
          </cell>
          <cell r="ED13">
            <v>0</v>
          </cell>
          <cell r="EE13">
            <v>0</v>
          </cell>
          <cell r="EF13">
            <v>0</v>
          </cell>
          <cell r="EH13">
            <v>85.714285714285708</v>
          </cell>
          <cell r="EI13">
            <v>13.838709677419354</v>
          </cell>
          <cell r="EK13">
            <v>15</v>
          </cell>
          <cell r="EL13">
            <v>12</v>
          </cell>
          <cell r="EM13">
            <v>117.77777777777779</v>
          </cell>
          <cell r="EN13">
            <v>-4.2666666666666666</v>
          </cell>
          <cell r="EO13">
            <v>1.25</v>
          </cell>
          <cell r="EP13">
            <v>21.666666666666668</v>
          </cell>
          <cell r="EQ13">
            <v>0</v>
          </cell>
          <cell r="ER13">
            <v>0</v>
          </cell>
          <cell r="ES13">
            <v>0</v>
          </cell>
          <cell r="EU13">
            <v>100</v>
          </cell>
          <cell r="EV13">
            <v>14.133333333333333</v>
          </cell>
          <cell r="EX13">
            <v>16</v>
          </cell>
          <cell r="EY13">
            <v>12</v>
          </cell>
          <cell r="EZ13">
            <v>114.78494623655915</v>
          </cell>
          <cell r="FA13">
            <v>-3.4375</v>
          </cell>
          <cell r="FB13">
            <v>1.3333333333333333</v>
          </cell>
          <cell r="FC13">
            <v>26.1875</v>
          </cell>
          <cell r="FD13">
            <v>0</v>
          </cell>
          <cell r="FE13">
            <v>0</v>
          </cell>
          <cell r="FF13">
            <v>0</v>
          </cell>
          <cell r="FH13">
            <v>100</v>
          </cell>
          <cell r="FI13">
            <v>13.774193548387096</v>
          </cell>
          <cell r="FK13">
            <v>180</v>
          </cell>
          <cell r="FL13">
            <v>15.636363636363637</v>
          </cell>
          <cell r="FM13">
            <v>72.7158273381295</v>
          </cell>
          <cell r="FN13">
            <v>8.4277777777777771</v>
          </cell>
          <cell r="FO13">
            <v>11.511627906976743</v>
          </cell>
          <cell r="FP13">
            <v>21.68888888888889</v>
          </cell>
          <cell r="FQ13">
            <v>0</v>
          </cell>
          <cell r="FR13">
            <v>0</v>
          </cell>
          <cell r="FS13">
            <v>0</v>
          </cell>
          <cell r="FU13">
            <v>85.555555555555557</v>
          </cell>
          <cell r="FV13">
            <v>11.076712328767123</v>
          </cell>
        </row>
        <row r="14">
          <cell r="A14">
            <v>10</v>
          </cell>
          <cell r="B14" t="str">
            <v>CIRUGIA CABEZA Y CUELLO</v>
          </cell>
          <cell r="C14">
            <v>1</v>
          </cell>
          <cell r="D14">
            <v>12</v>
          </cell>
          <cell r="E14">
            <v>56</v>
          </cell>
          <cell r="F14">
            <v>43</v>
          </cell>
          <cell r="G14">
            <v>40</v>
          </cell>
          <cell r="H14">
            <v>14</v>
          </cell>
          <cell r="I14">
            <v>88</v>
          </cell>
          <cell r="J14">
            <v>78</v>
          </cell>
          <cell r="K14">
            <v>15</v>
          </cell>
          <cell r="L14">
            <v>6</v>
          </cell>
          <cell r="M14">
            <v>73.118279569892479</v>
          </cell>
          <cell r="N14">
            <v>3.3333333333333335</v>
          </cell>
          <cell r="O14">
            <v>2.5</v>
          </cell>
          <cell r="P14">
            <v>11</v>
          </cell>
          <cell r="Q14">
            <v>0</v>
          </cell>
          <cell r="R14">
            <v>0</v>
          </cell>
          <cell r="S14">
            <v>0</v>
          </cell>
          <cell r="U14">
            <v>86.666666666666671</v>
          </cell>
          <cell r="V14">
            <v>4.387096774193548</v>
          </cell>
          <cell r="W14">
            <v>2</v>
          </cell>
          <cell r="X14">
            <v>13</v>
          </cell>
          <cell r="Y14">
            <v>6</v>
          </cell>
          <cell r="Z14">
            <v>85.714285714285708</v>
          </cell>
          <cell r="AA14">
            <v>1.8461538461538463</v>
          </cell>
          <cell r="AB14">
            <v>2.1666666666666665</v>
          </cell>
          <cell r="AC14">
            <v>10.846153846153847</v>
          </cell>
          <cell r="AD14">
            <v>0</v>
          </cell>
          <cell r="AE14">
            <v>0</v>
          </cell>
          <cell r="AF14">
            <v>0</v>
          </cell>
          <cell r="AH14">
            <v>92.307692307692307</v>
          </cell>
          <cell r="AI14">
            <v>5.1428571428571432</v>
          </cell>
          <cell r="AK14">
            <v>19</v>
          </cell>
          <cell r="AL14">
            <v>6</v>
          </cell>
          <cell r="AM14">
            <v>93.010752688172033</v>
          </cell>
          <cell r="AN14">
            <v>0.68421052631578949</v>
          </cell>
          <cell r="AO14">
            <v>3.1666666666666665</v>
          </cell>
          <cell r="AP14">
            <v>8.0526315789473681</v>
          </cell>
          <cell r="AQ14">
            <v>0</v>
          </cell>
          <cell r="AR14">
            <v>0</v>
          </cell>
          <cell r="AS14">
            <v>0</v>
          </cell>
          <cell r="AU14">
            <v>73.68421052631578</v>
          </cell>
          <cell r="AV14">
            <v>5.580645161290323</v>
          </cell>
          <cell r="AX14">
            <v>18</v>
          </cell>
          <cell r="AY14">
            <v>6</v>
          </cell>
          <cell r="AZ14">
            <v>38.172043010752688</v>
          </cell>
          <cell r="BA14">
            <v>6.3888888888888893</v>
          </cell>
          <cell r="BB14">
            <v>3</v>
          </cell>
          <cell r="BC14">
            <v>8.5</v>
          </cell>
          <cell r="BD14">
            <v>0</v>
          </cell>
          <cell r="BE14">
            <v>0</v>
          </cell>
          <cell r="BF14">
            <v>0</v>
          </cell>
          <cell r="BH14">
            <v>77.777777777777786</v>
          </cell>
          <cell r="BI14">
            <v>2.3666666666666667</v>
          </cell>
          <cell r="BK14">
            <v>7</v>
          </cell>
          <cell r="BL14">
            <v>6</v>
          </cell>
          <cell r="BM14">
            <v>77.956989247311824</v>
          </cell>
          <cell r="BN14">
            <v>5.8571428571428568</v>
          </cell>
          <cell r="BO14">
            <v>1.1666666666666667</v>
          </cell>
          <cell r="BP14">
            <v>8.2857142857142865</v>
          </cell>
          <cell r="BQ14">
            <v>0</v>
          </cell>
          <cell r="BR14">
            <v>0</v>
          </cell>
          <cell r="BS14">
            <v>0</v>
          </cell>
          <cell r="BU14">
            <v>100</v>
          </cell>
          <cell r="BV14">
            <v>4.7</v>
          </cell>
          <cell r="BX14">
            <v>6</v>
          </cell>
          <cell r="BY14">
            <v>6</v>
          </cell>
          <cell r="BZ14">
            <v>75</v>
          </cell>
          <cell r="CA14">
            <v>7.5</v>
          </cell>
          <cell r="CB14">
            <v>1</v>
          </cell>
          <cell r="CC14">
            <v>18.833333333333332</v>
          </cell>
          <cell r="CD14">
            <v>0</v>
          </cell>
          <cell r="CE14">
            <v>0</v>
          </cell>
          <cell r="CF14">
            <v>0</v>
          </cell>
          <cell r="CH14">
            <v>100</v>
          </cell>
          <cell r="CI14">
            <v>4.5</v>
          </cell>
          <cell r="CK14">
            <v>13</v>
          </cell>
          <cell r="CL14">
            <v>6</v>
          </cell>
          <cell r="CM14">
            <v>87.096774193548384</v>
          </cell>
          <cell r="CN14">
            <v>1.8461538461538463</v>
          </cell>
          <cell r="CO14">
            <v>2.1666666666666665</v>
          </cell>
          <cell r="CP14">
            <v>29.153846153846153</v>
          </cell>
          <cell r="CQ14">
            <v>0</v>
          </cell>
          <cell r="CR14">
            <v>0</v>
          </cell>
          <cell r="CS14">
            <v>0</v>
          </cell>
          <cell r="CU14">
            <v>84.615384615384613</v>
          </cell>
          <cell r="CV14">
            <v>5.225806451612903</v>
          </cell>
          <cell r="CX14">
            <v>12</v>
          </cell>
          <cell r="CY14">
            <v>6</v>
          </cell>
          <cell r="CZ14">
            <v>65.591397849462368</v>
          </cell>
          <cell r="DA14">
            <v>5.333333333333333</v>
          </cell>
          <cell r="DB14">
            <v>2</v>
          </cell>
          <cell r="DC14">
            <v>7</v>
          </cell>
          <cell r="DD14">
            <v>0</v>
          </cell>
          <cell r="DE14">
            <v>0</v>
          </cell>
          <cell r="DF14">
            <v>0</v>
          </cell>
          <cell r="DH14">
            <v>66.666666666666657</v>
          </cell>
          <cell r="DI14">
            <v>3.935483870967742</v>
          </cell>
          <cell r="DK14">
            <v>12</v>
          </cell>
          <cell r="DL14">
            <v>6</v>
          </cell>
          <cell r="DM14">
            <v>133.88888888888889</v>
          </cell>
          <cell r="DN14">
            <v>-5.083333333333333</v>
          </cell>
          <cell r="DO14">
            <v>2</v>
          </cell>
          <cell r="DP14">
            <v>17.416666666666668</v>
          </cell>
          <cell r="DQ14">
            <v>0</v>
          </cell>
          <cell r="DR14">
            <v>0</v>
          </cell>
          <cell r="DS14">
            <v>0</v>
          </cell>
          <cell r="DU14">
            <v>83.333333333333343</v>
          </cell>
          <cell r="DV14">
            <v>8.0333333333333332</v>
          </cell>
          <cell r="DX14">
            <v>25</v>
          </cell>
          <cell r="DY14">
            <v>6</v>
          </cell>
          <cell r="DZ14">
            <v>132.79569892473117</v>
          </cell>
          <cell r="EA14">
            <v>-2.44</v>
          </cell>
          <cell r="EB14">
            <v>4.166666666666667</v>
          </cell>
          <cell r="EC14">
            <v>11.04</v>
          </cell>
          <cell r="ED14">
            <v>0</v>
          </cell>
          <cell r="EE14">
            <v>0</v>
          </cell>
          <cell r="EF14">
            <v>0</v>
          </cell>
          <cell r="EH14">
            <v>92</v>
          </cell>
          <cell r="EI14">
            <v>7.967741935483871</v>
          </cell>
          <cell r="EK14">
            <v>15</v>
          </cell>
          <cell r="EL14">
            <v>6</v>
          </cell>
          <cell r="EM14">
            <v>82.777777777777771</v>
          </cell>
          <cell r="EN14">
            <v>2.0666666666666669</v>
          </cell>
          <cell r="EO14">
            <v>2.5</v>
          </cell>
          <cell r="EP14">
            <v>13.266666666666667</v>
          </cell>
          <cell r="EQ14">
            <v>0</v>
          </cell>
          <cell r="ER14">
            <v>0</v>
          </cell>
          <cell r="ES14">
            <v>0</v>
          </cell>
          <cell r="EU14">
            <v>86.666666666666671</v>
          </cell>
          <cell r="EV14">
            <v>4.9666666666666668</v>
          </cell>
          <cell r="EX14">
            <v>11</v>
          </cell>
          <cell r="EY14">
            <v>6</v>
          </cell>
          <cell r="EZ14">
            <v>87.096774193548384</v>
          </cell>
          <cell r="FA14">
            <v>2.1818181818181817</v>
          </cell>
          <cell r="FB14">
            <v>1.8333333333333333</v>
          </cell>
          <cell r="FC14">
            <v>10.545454545454545</v>
          </cell>
          <cell r="FD14">
            <v>0</v>
          </cell>
          <cell r="FE14">
            <v>0</v>
          </cell>
          <cell r="FF14">
            <v>0</v>
          </cell>
          <cell r="FH14">
            <v>100</v>
          </cell>
          <cell r="FI14">
            <v>5.225806451612903</v>
          </cell>
          <cell r="FK14">
            <v>166</v>
          </cell>
          <cell r="FL14">
            <v>6</v>
          </cell>
          <cell r="FM14">
            <v>86.164383561643831</v>
          </cell>
          <cell r="FN14">
            <v>1.8253012048192772</v>
          </cell>
          <cell r="FO14">
            <v>27.666666666666668</v>
          </cell>
          <cell r="FP14">
            <v>12.325301204819278</v>
          </cell>
          <cell r="FQ14">
            <v>0</v>
          </cell>
          <cell r="FR14">
            <v>0</v>
          </cell>
          <cell r="FS14">
            <v>0</v>
          </cell>
          <cell r="FU14">
            <v>85.542168674698786</v>
          </cell>
          <cell r="FV14">
            <v>5.1698630136986301</v>
          </cell>
          <cell r="FW14">
            <v>2</v>
          </cell>
        </row>
        <row r="15">
          <cell r="A15">
            <v>11</v>
          </cell>
          <cell r="B15" t="str">
            <v>GINECOLOGIA</v>
          </cell>
          <cell r="C15" t="str">
            <v xml:space="preserve"> </v>
          </cell>
          <cell r="D15" t="str">
            <v xml:space="preserve"> </v>
          </cell>
          <cell r="E15">
            <v>2</v>
          </cell>
          <cell r="F15">
            <v>14</v>
          </cell>
          <cell r="G15">
            <v>45</v>
          </cell>
          <cell r="H15">
            <v>19</v>
          </cell>
          <cell r="I15" t="str">
            <v xml:space="preserve"> </v>
          </cell>
          <cell r="J15">
            <v>80</v>
          </cell>
          <cell r="K15">
            <v>6</v>
          </cell>
          <cell r="L15">
            <v>2</v>
          </cell>
          <cell r="M15">
            <v>50</v>
          </cell>
          <cell r="N15">
            <v>5.166666666666667</v>
          </cell>
          <cell r="O15">
            <v>3</v>
          </cell>
          <cell r="P15">
            <v>3.6666666666666665</v>
          </cell>
          <cell r="Q15">
            <v>0</v>
          </cell>
          <cell r="R15">
            <v>0</v>
          </cell>
          <cell r="S15">
            <v>0</v>
          </cell>
          <cell r="U15">
            <v>83.333333333333343</v>
          </cell>
          <cell r="V15">
            <v>1</v>
          </cell>
          <cell r="W15">
            <v>19</v>
          </cell>
          <cell r="X15">
            <v>12</v>
          </cell>
          <cell r="Y15">
            <v>2</v>
          </cell>
          <cell r="Z15">
            <v>83.928571428571431</v>
          </cell>
          <cell r="AA15">
            <v>0.75</v>
          </cell>
          <cell r="AB15">
            <v>6</v>
          </cell>
          <cell r="AC15">
            <v>4.583333333333333</v>
          </cell>
          <cell r="AD15">
            <v>0</v>
          </cell>
          <cell r="AE15">
            <v>0</v>
          </cell>
          <cell r="AF15">
            <v>0</v>
          </cell>
          <cell r="AH15">
            <v>25</v>
          </cell>
          <cell r="AI15">
            <v>1.6785714285714286</v>
          </cell>
          <cell r="AJ15">
            <v>22</v>
          </cell>
          <cell r="AK15">
            <v>9</v>
          </cell>
          <cell r="AL15">
            <v>2</v>
          </cell>
          <cell r="AM15">
            <v>46.774193548387096</v>
          </cell>
          <cell r="AN15">
            <v>3.6666666666666665</v>
          </cell>
          <cell r="AO15">
            <v>4.5</v>
          </cell>
          <cell r="AP15">
            <v>3.2222222222222223</v>
          </cell>
          <cell r="AQ15">
            <v>0</v>
          </cell>
          <cell r="AR15">
            <v>0</v>
          </cell>
          <cell r="AS15">
            <v>0</v>
          </cell>
          <cell r="AU15">
            <v>66.666666666666657</v>
          </cell>
          <cell r="AV15">
            <v>0.93548387096774188</v>
          </cell>
          <cell r="AW15">
            <v>12</v>
          </cell>
          <cell r="AX15">
            <v>7</v>
          </cell>
          <cell r="AY15">
            <v>2</v>
          </cell>
          <cell r="AZ15">
            <v>43.548387096774192</v>
          </cell>
          <cell r="BA15">
            <v>5</v>
          </cell>
          <cell r="BB15">
            <v>3.5</v>
          </cell>
          <cell r="BC15">
            <v>4</v>
          </cell>
          <cell r="BD15">
            <v>0</v>
          </cell>
          <cell r="BE15">
            <v>0</v>
          </cell>
          <cell r="BF15">
            <v>0</v>
          </cell>
          <cell r="BH15">
            <v>42.857142857142854</v>
          </cell>
          <cell r="BI15">
            <v>0.9</v>
          </cell>
          <cell r="BJ15">
            <v>15</v>
          </cell>
          <cell r="BK15">
            <v>6</v>
          </cell>
          <cell r="BL15">
            <v>2</v>
          </cell>
          <cell r="BM15">
            <v>27.419354838709676</v>
          </cell>
          <cell r="BN15">
            <v>7.5</v>
          </cell>
          <cell r="BO15">
            <v>3</v>
          </cell>
          <cell r="BP15">
            <v>2.6666666666666665</v>
          </cell>
          <cell r="BQ15">
            <v>0</v>
          </cell>
          <cell r="BR15">
            <v>0</v>
          </cell>
          <cell r="BS15">
            <v>0</v>
          </cell>
          <cell r="BU15">
            <v>50</v>
          </cell>
          <cell r="BV15">
            <v>0.5</v>
          </cell>
          <cell r="BW15">
            <v>11</v>
          </cell>
          <cell r="BX15">
            <v>2</v>
          </cell>
          <cell r="BY15">
            <v>2</v>
          </cell>
          <cell r="BZ15">
            <v>18.333333333333332</v>
          </cell>
          <cell r="CA15">
            <v>24.5</v>
          </cell>
          <cell r="CB15">
            <v>1</v>
          </cell>
          <cell r="CC15">
            <v>3</v>
          </cell>
          <cell r="CD15">
            <v>0</v>
          </cell>
          <cell r="CE15">
            <v>0</v>
          </cell>
          <cell r="CF15">
            <v>0</v>
          </cell>
          <cell r="CH15">
            <v>50</v>
          </cell>
          <cell r="CI15">
            <v>0.36666666666666664</v>
          </cell>
          <cell r="CK15">
            <v>6</v>
          </cell>
          <cell r="CL15">
            <v>2</v>
          </cell>
          <cell r="CM15">
            <v>61.29032258064516</v>
          </cell>
          <cell r="CN15">
            <v>4</v>
          </cell>
          <cell r="CO15">
            <v>3</v>
          </cell>
          <cell r="CP15">
            <v>7.666666666666667</v>
          </cell>
          <cell r="CQ15">
            <v>0</v>
          </cell>
          <cell r="CR15">
            <v>0</v>
          </cell>
          <cell r="CS15">
            <v>0</v>
          </cell>
          <cell r="CU15">
            <v>66.666666666666657</v>
          </cell>
          <cell r="CV15">
            <v>1.2258064516129032</v>
          </cell>
          <cell r="CW15">
            <v>4</v>
          </cell>
          <cell r="CX15">
            <v>3</v>
          </cell>
          <cell r="CY15">
            <v>2</v>
          </cell>
          <cell r="CZ15">
            <v>53.225806451612897</v>
          </cell>
          <cell r="DA15">
            <v>9.6666666666666661</v>
          </cell>
          <cell r="DB15">
            <v>1.5</v>
          </cell>
          <cell r="DC15">
            <v>10</v>
          </cell>
          <cell r="DD15">
            <v>0</v>
          </cell>
          <cell r="DE15">
            <v>0</v>
          </cell>
          <cell r="DF15">
            <v>0</v>
          </cell>
          <cell r="DH15">
            <v>66.666666666666657</v>
          </cell>
          <cell r="DI15">
            <v>1.064516129032258</v>
          </cell>
          <cell r="DJ15">
            <v>11</v>
          </cell>
          <cell r="DK15">
            <v>7</v>
          </cell>
          <cell r="DL15">
            <v>2</v>
          </cell>
          <cell r="DM15">
            <v>96.666666666666671</v>
          </cell>
          <cell r="DN15">
            <v>0.2857142857142857</v>
          </cell>
          <cell r="DO15">
            <v>3.5</v>
          </cell>
          <cell r="DP15">
            <v>6.5714285714285712</v>
          </cell>
          <cell r="DQ15">
            <v>0</v>
          </cell>
          <cell r="DR15">
            <v>0</v>
          </cell>
          <cell r="DS15">
            <v>0</v>
          </cell>
          <cell r="DU15">
            <v>42.857142857142854</v>
          </cell>
          <cell r="DV15">
            <v>1.9333333333333333</v>
          </cell>
          <cell r="DW15">
            <v>4</v>
          </cell>
          <cell r="DX15">
            <v>8</v>
          </cell>
          <cell r="DY15">
            <v>2</v>
          </cell>
          <cell r="DZ15">
            <v>64.516129032258064</v>
          </cell>
          <cell r="EA15">
            <v>2.75</v>
          </cell>
          <cell r="EB15">
            <v>4</v>
          </cell>
          <cell r="EC15">
            <v>7.5</v>
          </cell>
          <cell r="ED15">
            <v>0</v>
          </cell>
          <cell r="EE15">
            <v>0</v>
          </cell>
          <cell r="EF15">
            <v>0</v>
          </cell>
          <cell r="EH15">
            <v>50</v>
          </cell>
          <cell r="EI15">
            <v>1.2903225806451613</v>
          </cell>
          <cell r="EJ15">
            <v>10</v>
          </cell>
          <cell r="EK15">
            <v>6</v>
          </cell>
          <cell r="EL15">
            <v>2</v>
          </cell>
          <cell r="EM15">
            <v>66.666666666666657</v>
          </cell>
          <cell r="EN15">
            <v>3.3333333333333335</v>
          </cell>
          <cell r="EO15">
            <v>3</v>
          </cell>
          <cell r="EP15">
            <v>3.3333333333333335</v>
          </cell>
          <cell r="EQ15">
            <v>0</v>
          </cell>
          <cell r="ER15">
            <v>0</v>
          </cell>
          <cell r="ES15">
            <v>0</v>
          </cell>
          <cell r="EU15">
            <v>66.666666666666657</v>
          </cell>
          <cell r="EV15">
            <v>1.3333333333333333</v>
          </cell>
          <cell r="EW15">
            <v>14</v>
          </cell>
          <cell r="EX15">
            <v>8</v>
          </cell>
          <cell r="EY15">
            <v>2</v>
          </cell>
          <cell r="EZ15">
            <v>54.838709677419352</v>
          </cell>
          <cell r="FA15">
            <v>3.5</v>
          </cell>
          <cell r="FB15">
            <v>4</v>
          </cell>
          <cell r="FC15">
            <v>6.875</v>
          </cell>
          <cell r="FD15">
            <v>0</v>
          </cell>
          <cell r="FE15">
            <v>0</v>
          </cell>
          <cell r="FF15">
            <v>0</v>
          </cell>
          <cell r="FH15">
            <v>75</v>
          </cell>
          <cell r="FI15">
            <v>1.096774193548387</v>
          </cell>
          <cell r="FJ15">
            <v>15</v>
          </cell>
          <cell r="FK15">
            <v>80</v>
          </cell>
          <cell r="FL15">
            <v>2</v>
          </cell>
          <cell r="FM15">
            <v>55.479452054794521</v>
          </cell>
          <cell r="FN15">
            <v>4.0625</v>
          </cell>
          <cell r="FO15">
            <v>40</v>
          </cell>
          <cell r="FP15">
            <v>5.1624999999999996</v>
          </cell>
          <cell r="FQ15">
            <v>0</v>
          </cell>
          <cell r="FR15">
            <v>0</v>
          </cell>
          <cell r="FS15">
            <v>0</v>
          </cell>
          <cell r="FU15">
            <v>55.000000000000007</v>
          </cell>
          <cell r="FV15">
            <v>1.1095890410958904</v>
          </cell>
          <cell r="FW15">
            <v>137</v>
          </cell>
        </row>
        <row r="16">
          <cell r="A16">
            <v>12</v>
          </cell>
          <cell r="B16" t="str">
            <v>ODONTOPEDIATRIA</v>
          </cell>
          <cell r="C16" t="str">
            <v xml:space="preserve"> </v>
          </cell>
          <cell r="D16" t="str">
            <v xml:space="preserve"> </v>
          </cell>
          <cell r="E16">
            <v>22</v>
          </cell>
          <cell r="F16">
            <v>28</v>
          </cell>
          <cell r="G16">
            <v>14</v>
          </cell>
          <cell r="H16">
            <v>17</v>
          </cell>
          <cell r="I16">
            <v>51</v>
          </cell>
          <cell r="J16">
            <v>30</v>
          </cell>
          <cell r="K16">
            <v>11</v>
          </cell>
          <cell r="L16">
            <v>2</v>
          </cell>
          <cell r="M16">
            <v>22.58064516129032</v>
          </cell>
          <cell r="N16">
            <v>4.3636363636363633</v>
          </cell>
          <cell r="O16">
            <v>5.5</v>
          </cell>
          <cell r="P16">
            <v>1.3636363636363635</v>
          </cell>
          <cell r="Q16">
            <v>0</v>
          </cell>
          <cell r="R16">
            <v>0</v>
          </cell>
          <cell r="S16">
            <v>0</v>
          </cell>
          <cell r="U16">
            <v>72.727272727272734</v>
          </cell>
          <cell r="V16">
            <v>0.45161290322580644</v>
          </cell>
          <cell r="W16">
            <v>39</v>
          </cell>
          <cell r="X16">
            <v>6</v>
          </cell>
          <cell r="Y16">
            <v>2</v>
          </cell>
          <cell r="Z16">
            <v>16.071428571428573</v>
          </cell>
          <cell r="AA16">
            <v>7.833333333333333</v>
          </cell>
          <cell r="AB16">
            <v>3</v>
          </cell>
          <cell r="AC16">
            <v>1.5</v>
          </cell>
          <cell r="AD16">
            <v>0</v>
          </cell>
          <cell r="AE16">
            <v>0</v>
          </cell>
          <cell r="AF16">
            <v>0</v>
          </cell>
          <cell r="AH16">
            <v>83.333333333333343</v>
          </cell>
          <cell r="AI16">
            <v>0.32142857142857145</v>
          </cell>
          <cell r="AJ16">
            <v>34</v>
          </cell>
          <cell r="AK16">
            <v>7</v>
          </cell>
          <cell r="AL16">
            <v>2</v>
          </cell>
          <cell r="AM16">
            <v>14.516129032258066</v>
          </cell>
          <cell r="AN16">
            <v>7.5714285714285712</v>
          </cell>
          <cell r="AO16">
            <v>3.5</v>
          </cell>
          <cell r="AP16">
            <v>1.2857142857142858</v>
          </cell>
          <cell r="AQ16">
            <v>0</v>
          </cell>
          <cell r="AR16">
            <v>0</v>
          </cell>
          <cell r="AS16">
            <v>0</v>
          </cell>
          <cell r="AU16">
            <v>71.428571428571431</v>
          </cell>
          <cell r="AV16">
            <v>0.29032258064516131</v>
          </cell>
          <cell r="AW16">
            <v>36</v>
          </cell>
          <cell r="AX16">
            <v>8</v>
          </cell>
          <cell r="AY16">
            <v>2</v>
          </cell>
          <cell r="AZ16">
            <v>22.58064516129032</v>
          </cell>
          <cell r="BA16">
            <v>6</v>
          </cell>
          <cell r="BB16">
            <v>4</v>
          </cell>
          <cell r="BC16">
            <v>1.75</v>
          </cell>
          <cell r="BD16">
            <v>0</v>
          </cell>
          <cell r="BE16">
            <v>0</v>
          </cell>
          <cell r="BF16">
            <v>0</v>
          </cell>
          <cell r="BH16">
            <v>75</v>
          </cell>
          <cell r="BI16">
            <v>0.46666666666666667</v>
          </cell>
          <cell r="BJ16">
            <v>35</v>
          </cell>
          <cell r="BK16">
            <v>6</v>
          </cell>
          <cell r="BL16">
            <v>2</v>
          </cell>
          <cell r="BM16">
            <v>14.516129032258066</v>
          </cell>
          <cell r="BN16">
            <v>8.8333333333333339</v>
          </cell>
          <cell r="BO16">
            <v>3</v>
          </cell>
          <cell r="BP16">
            <v>1.5</v>
          </cell>
          <cell r="BQ16">
            <v>0</v>
          </cell>
          <cell r="BR16">
            <v>0</v>
          </cell>
          <cell r="BS16">
            <v>0</v>
          </cell>
          <cell r="BU16">
            <v>50</v>
          </cell>
          <cell r="BV16">
            <v>0.3</v>
          </cell>
          <cell r="BW16">
            <v>47</v>
          </cell>
          <cell r="BX16">
            <v>5</v>
          </cell>
          <cell r="BY16">
            <v>2</v>
          </cell>
          <cell r="BZ16">
            <v>11.666666666666666</v>
          </cell>
          <cell r="CA16">
            <v>10.6</v>
          </cell>
          <cell r="CB16">
            <v>2.5</v>
          </cell>
          <cell r="CC16">
            <v>3.2</v>
          </cell>
          <cell r="CD16">
            <v>0</v>
          </cell>
          <cell r="CE16">
            <v>0</v>
          </cell>
          <cell r="CF16">
            <v>0</v>
          </cell>
          <cell r="CH16">
            <v>100</v>
          </cell>
          <cell r="CI16">
            <v>0.23333333333333334</v>
          </cell>
          <cell r="CJ16">
            <v>63</v>
          </cell>
          <cell r="CK16">
            <v>4</v>
          </cell>
          <cell r="CL16">
            <v>2</v>
          </cell>
          <cell r="CM16">
            <v>12.903225806451612</v>
          </cell>
          <cell r="CN16">
            <v>13.5</v>
          </cell>
          <cell r="CO16">
            <v>2</v>
          </cell>
          <cell r="CP16">
            <v>2</v>
          </cell>
          <cell r="CQ16">
            <v>0</v>
          </cell>
          <cell r="CR16">
            <v>0</v>
          </cell>
          <cell r="CS16">
            <v>0</v>
          </cell>
          <cell r="CU16">
            <v>75</v>
          </cell>
          <cell r="CV16">
            <v>0.25806451612903225</v>
          </cell>
          <cell r="CW16">
            <v>64</v>
          </cell>
          <cell r="CX16">
            <v>2</v>
          </cell>
          <cell r="CY16">
            <v>2</v>
          </cell>
          <cell r="CZ16">
            <v>4.838709677419355</v>
          </cell>
          <cell r="DA16">
            <v>29.5</v>
          </cell>
          <cell r="DB16">
            <v>1</v>
          </cell>
          <cell r="DC16">
            <v>1.5</v>
          </cell>
          <cell r="DD16">
            <v>0</v>
          </cell>
          <cell r="DE16">
            <v>0</v>
          </cell>
          <cell r="DF16">
            <v>0</v>
          </cell>
          <cell r="DH16">
            <v>100</v>
          </cell>
          <cell r="DI16">
            <v>9.6774193548387094E-2</v>
          </cell>
          <cell r="DJ16">
            <v>81</v>
          </cell>
          <cell r="DK16">
            <v>6</v>
          </cell>
          <cell r="DL16">
            <v>2</v>
          </cell>
          <cell r="DM16">
            <v>21.666666666666668</v>
          </cell>
          <cell r="DN16">
            <v>7.833333333333333</v>
          </cell>
          <cell r="DO16">
            <v>3</v>
          </cell>
          <cell r="DP16">
            <v>2.1666666666666665</v>
          </cell>
          <cell r="DQ16">
            <v>0</v>
          </cell>
          <cell r="DR16">
            <v>0</v>
          </cell>
          <cell r="DS16">
            <v>0</v>
          </cell>
          <cell r="DU16">
            <v>50</v>
          </cell>
          <cell r="DV16">
            <v>0.43333333333333335</v>
          </cell>
          <cell r="DW16">
            <v>44</v>
          </cell>
          <cell r="DX16">
            <v>8</v>
          </cell>
          <cell r="DY16">
            <v>2</v>
          </cell>
          <cell r="DZ16">
            <v>14.516129032258066</v>
          </cell>
          <cell r="EA16">
            <v>6.625</v>
          </cell>
          <cell r="EB16">
            <v>4</v>
          </cell>
          <cell r="EC16">
            <v>1.375</v>
          </cell>
          <cell r="ED16">
            <v>0</v>
          </cell>
          <cell r="EE16">
            <v>0</v>
          </cell>
          <cell r="EF16">
            <v>0</v>
          </cell>
          <cell r="EH16">
            <v>100</v>
          </cell>
          <cell r="EI16">
            <v>0.29032258064516131</v>
          </cell>
          <cell r="EJ16">
            <v>105</v>
          </cell>
          <cell r="EK16">
            <v>8</v>
          </cell>
          <cell r="EL16">
            <v>2</v>
          </cell>
          <cell r="EM16">
            <v>15</v>
          </cell>
          <cell r="EN16">
            <v>6.375</v>
          </cell>
          <cell r="EO16">
            <v>4</v>
          </cell>
          <cell r="EP16">
            <v>1.125</v>
          </cell>
          <cell r="EQ16">
            <v>0</v>
          </cell>
          <cell r="ER16">
            <v>0</v>
          </cell>
          <cell r="ES16">
            <v>0</v>
          </cell>
          <cell r="EU16">
            <v>75</v>
          </cell>
          <cell r="EV16">
            <v>0.3</v>
          </cell>
          <cell r="EW16">
            <v>55</v>
          </cell>
          <cell r="EX16">
            <v>10</v>
          </cell>
          <cell r="EY16">
            <v>2</v>
          </cell>
          <cell r="EZ16">
            <v>20.967741935483872</v>
          </cell>
          <cell r="FA16">
            <v>4.9000000000000004</v>
          </cell>
          <cell r="FB16">
            <v>5</v>
          </cell>
          <cell r="FC16">
            <v>1.3</v>
          </cell>
          <cell r="FD16">
            <v>0</v>
          </cell>
          <cell r="FE16">
            <v>0</v>
          </cell>
          <cell r="FF16">
            <v>0</v>
          </cell>
          <cell r="FH16">
            <v>70</v>
          </cell>
          <cell r="FI16">
            <v>0.41935483870967744</v>
          </cell>
          <cell r="FJ16">
            <v>31</v>
          </cell>
          <cell r="FK16">
            <v>81</v>
          </cell>
          <cell r="FL16">
            <v>2</v>
          </cell>
          <cell r="FM16">
            <v>16.027397260273972</v>
          </cell>
          <cell r="FN16">
            <v>7.5679012345679011</v>
          </cell>
          <cell r="FO16">
            <v>40.5</v>
          </cell>
          <cell r="FP16">
            <v>1.5925925925925926</v>
          </cell>
          <cell r="FQ16">
            <v>0</v>
          </cell>
          <cell r="FR16">
            <v>0</v>
          </cell>
          <cell r="FS16">
            <v>0</v>
          </cell>
          <cell r="FU16">
            <v>75.308641975308646</v>
          </cell>
          <cell r="FV16">
            <v>0.32054794520547947</v>
          </cell>
          <cell r="FW16">
            <v>634</v>
          </cell>
        </row>
        <row r="17">
          <cell r="A17">
            <v>13</v>
          </cell>
          <cell r="B17" t="str">
            <v>TOTAL</v>
          </cell>
          <cell r="C17">
            <v>68</v>
          </cell>
          <cell r="D17">
            <v>334</v>
          </cell>
          <cell r="E17">
            <v>949</v>
          </cell>
          <cell r="F17">
            <v>924</v>
          </cell>
          <cell r="G17">
            <v>790</v>
          </cell>
          <cell r="H17">
            <v>230</v>
          </cell>
          <cell r="I17">
            <v>1889</v>
          </cell>
          <cell r="J17">
            <v>1406</v>
          </cell>
          <cell r="K17">
            <v>337</v>
          </cell>
          <cell r="L17">
            <v>171</v>
          </cell>
          <cell r="M17">
            <v>74.2</v>
          </cell>
          <cell r="N17">
            <v>4.0999999999999996</v>
          </cell>
          <cell r="O17">
            <v>2</v>
          </cell>
          <cell r="P17">
            <v>12.9</v>
          </cell>
          <cell r="Q17">
            <v>7</v>
          </cell>
          <cell r="R17">
            <v>2.1</v>
          </cell>
          <cell r="S17">
            <v>2.1</v>
          </cell>
          <cell r="T17">
            <v>0</v>
          </cell>
          <cell r="U17">
            <v>73.3</v>
          </cell>
          <cell r="V17">
            <v>126.9</v>
          </cell>
          <cell r="W17">
            <v>256</v>
          </cell>
          <cell r="X17">
            <v>327</v>
          </cell>
          <cell r="Y17">
            <v>173</v>
          </cell>
          <cell r="Z17">
            <v>77.3</v>
          </cell>
          <cell r="AA17">
            <v>3.4</v>
          </cell>
          <cell r="AB17">
            <v>1.9</v>
          </cell>
          <cell r="AC17">
            <v>10.6</v>
          </cell>
          <cell r="AD17">
            <v>4</v>
          </cell>
          <cell r="AE17">
            <v>1.2</v>
          </cell>
          <cell r="AF17">
            <v>1.2</v>
          </cell>
          <cell r="AG17">
            <v>0</v>
          </cell>
          <cell r="AH17">
            <v>65.099999999999994</v>
          </cell>
          <cell r="AI17">
            <v>133.69999999999999</v>
          </cell>
          <cell r="AJ17">
            <v>188</v>
          </cell>
          <cell r="AK17">
            <v>370</v>
          </cell>
          <cell r="AL17">
            <v>153</v>
          </cell>
          <cell r="AM17">
            <v>82.1</v>
          </cell>
          <cell r="AN17">
            <v>2.2999999999999998</v>
          </cell>
          <cell r="AO17">
            <v>2.4</v>
          </cell>
          <cell r="AP17">
            <v>12.1</v>
          </cell>
          <cell r="AQ17">
            <v>7</v>
          </cell>
          <cell r="AR17">
            <v>1.9</v>
          </cell>
          <cell r="AS17">
            <v>1.9</v>
          </cell>
          <cell r="AT17">
            <v>0</v>
          </cell>
          <cell r="AU17">
            <v>73.5</v>
          </cell>
          <cell r="AV17">
            <v>125.7</v>
          </cell>
          <cell r="AW17">
            <v>209</v>
          </cell>
          <cell r="AX17">
            <v>301</v>
          </cell>
          <cell r="AY17">
            <v>153</v>
          </cell>
          <cell r="AZ17">
            <v>75.5</v>
          </cell>
          <cell r="BA17">
            <v>3.9</v>
          </cell>
          <cell r="BB17">
            <v>2</v>
          </cell>
          <cell r="BC17">
            <v>11.9</v>
          </cell>
          <cell r="BD17">
            <v>4</v>
          </cell>
          <cell r="BE17">
            <v>1.3</v>
          </cell>
          <cell r="BF17">
            <v>1.3</v>
          </cell>
          <cell r="BG17">
            <v>0</v>
          </cell>
          <cell r="BH17">
            <v>70.8</v>
          </cell>
          <cell r="BI17">
            <v>119</v>
          </cell>
          <cell r="BJ17">
            <v>216</v>
          </cell>
          <cell r="BK17">
            <v>264</v>
          </cell>
          <cell r="BL17">
            <v>146</v>
          </cell>
          <cell r="BM17">
            <v>73.8</v>
          </cell>
          <cell r="BN17">
            <v>4.5</v>
          </cell>
          <cell r="BO17">
            <v>1.8</v>
          </cell>
          <cell r="BP17">
            <v>17.7</v>
          </cell>
          <cell r="BQ17">
            <v>2</v>
          </cell>
          <cell r="BR17">
            <v>0.8</v>
          </cell>
          <cell r="BS17">
            <v>0.8</v>
          </cell>
          <cell r="BT17">
            <v>0</v>
          </cell>
          <cell r="BU17">
            <v>74.2</v>
          </cell>
          <cell r="BV17">
            <v>107.8</v>
          </cell>
          <cell r="BW17">
            <v>182</v>
          </cell>
          <cell r="BX17">
            <v>171</v>
          </cell>
          <cell r="BY17">
            <v>146</v>
          </cell>
          <cell r="BZ17">
            <v>68.900000000000006</v>
          </cell>
          <cell r="CA17">
            <v>8</v>
          </cell>
          <cell r="CB17">
            <v>1.2</v>
          </cell>
          <cell r="CC17">
            <v>17.100000000000001</v>
          </cell>
          <cell r="CD17">
            <v>3</v>
          </cell>
          <cell r="CE17">
            <v>1.8</v>
          </cell>
          <cell r="CF17">
            <v>1.8</v>
          </cell>
          <cell r="CG17">
            <v>0</v>
          </cell>
          <cell r="CH17">
            <v>83.7</v>
          </cell>
          <cell r="CI17">
            <v>100.7</v>
          </cell>
          <cell r="CJ17">
            <v>238</v>
          </cell>
          <cell r="CK17">
            <v>214</v>
          </cell>
          <cell r="CL17">
            <v>144</v>
          </cell>
          <cell r="CM17">
            <v>67.8</v>
          </cell>
          <cell r="CN17">
            <v>6.7</v>
          </cell>
          <cell r="CO17">
            <v>1.5</v>
          </cell>
          <cell r="CP17">
            <v>16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80.373831775700936</v>
          </cell>
          <cell r="CV17">
            <v>97.6</v>
          </cell>
          <cell r="CW17">
            <v>242</v>
          </cell>
          <cell r="CX17">
            <v>204</v>
          </cell>
          <cell r="CY17">
            <v>143</v>
          </cell>
          <cell r="CZ17">
            <v>73.2</v>
          </cell>
          <cell r="DA17">
            <v>5.8</v>
          </cell>
          <cell r="DB17">
            <v>1.4</v>
          </cell>
          <cell r="DC17">
            <v>15.9</v>
          </cell>
          <cell r="DD17">
            <v>6</v>
          </cell>
          <cell r="DE17">
            <v>2.9</v>
          </cell>
          <cell r="DF17">
            <v>2.9</v>
          </cell>
          <cell r="DG17">
            <v>0</v>
          </cell>
          <cell r="DH17">
            <v>80.900000000000006</v>
          </cell>
          <cell r="DI17">
            <v>104.7</v>
          </cell>
          <cell r="DJ17">
            <v>270</v>
          </cell>
          <cell r="DK17">
            <v>213</v>
          </cell>
          <cell r="DL17">
            <v>146</v>
          </cell>
          <cell r="DM17">
            <v>78.8</v>
          </cell>
          <cell r="DN17">
            <v>4.4000000000000004</v>
          </cell>
          <cell r="DO17">
            <v>1.5</v>
          </cell>
          <cell r="DP17">
            <v>14.7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79.3</v>
          </cell>
          <cell r="DV17">
            <v>115</v>
          </cell>
          <cell r="DW17">
            <v>267</v>
          </cell>
          <cell r="DX17">
            <v>299</v>
          </cell>
          <cell r="DY17">
            <v>143</v>
          </cell>
          <cell r="DZ17">
            <v>81.5</v>
          </cell>
          <cell r="EA17">
            <v>2.7</v>
          </cell>
          <cell r="EB17">
            <v>2.1</v>
          </cell>
          <cell r="EC17">
            <v>14.5</v>
          </cell>
          <cell r="ED17">
            <v>2</v>
          </cell>
          <cell r="EE17">
            <v>0.7</v>
          </cell>
          <cell r="EF17">
            <v>0.7</v>
          </cell>
          <cell r="EG17">
            <v>0</v>
          </cell>
          <cell r="EH17">
            <v>83.9</v>
          </cell>
          <cell r="EI17">
            <v>117</v>
          </cell>
          <cell r="EJ17">
            <v>352</v>
          </cell>
          <cell r="EK17">
            <v>293</v>
          </cell>
          <cell r="EL17">
            <v>154</v>
          </cell>
          <cell r="EM17">
            <v>74.099999999999994</v>
          </cell>
          <cell r="EN17">
            <v>4.0999999999999996</v>
          </cell>
          <cell r="EO17">
            <v>1.9</v>
          </cell>
          <cell r="EP17">
            <v>9.9</v>
          </cell>
          <cell r="EQ17">
            <v>3</v>
          </cell>
          <cell r="ER17">
            <v>1</v>
          </cell>
          <cell r="ES17">
            <v>1</v>
          </cell>
          <cell r="ET17">
            <v>0</v>
          </cell>
          <cell r="EU17">
            <v>74.099999999999994</v>
          </cell>
          <cell r="EV17">
            <v>114</v>
          </cell>
          <cell r="EW17">
            <v>262</v>
          </cell>
          <cell r="EX17">
            <v>302</v>
          </cell>
          <cell r="EY17">
            <v>154</v>
          </cell>
          <cell r="EZ17">
            <v>77.400000000000006</v>
          </cell>
          <cell r="FA17">
            <v>3.6</v>
          </cell>
          <cell r="FB17">
            <v>2</v>
          </cell>
          <cell r="FC17">
            <v>13.7</v>
          </cell>
          <cell r="FD17">
            <v>2</v>
          </cell>
          <cell r="FE17">
            <v>0.7</v>
          </cell>
          <cell r="FF17">
            <v>0.7</v>
          </cell>
          <cell r="FG17">
            <v>0</v>
          </cell>
          <cell r="FH17">
            <v>75.900000000000006</v>
          </cell>
          <cell r="FI17">
            <v>119</v>
          </cell>
          <cell r="FJ17">
            <v>274</v>
          </cell>
          <cell r="FK17">
            <v>3295</v>
          </cell>
          <cell r="FL17">
            <v>152</v>
          </cell>
          <cell r="FM17">
            <v>75.599999999999994</v>
          </cell>
          <cell r="FN17">
            <v>4.0999999999999996</v>
          </cell>
          <cell r="FO17">
            <v>21.7</v>
          </cell>
          <cell r="FP17">
            <v>13.6</v>
          </cell>
          <cell r="FQ17">
            <v>40</v>
          </cell>
          <cell r="FR17">
            <v>1.2</v>
          </cell>
          <cell r="FS17">
            <v>1.2</v>
          </cell>
          <cell r="FT17">
            <v>0</v>
          </cell>
          <cell r="FU17">
            <v>75.900000000000006</v>
          </cell>
          <cell r="FV17">
            <v>115</v>
          </cell>
          <cell r="FW17">
            <v>2956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5">
          <cell r="A5">
            <v>1</v>
          </cell>
          <cell r="B5" t="str">
            <v>CIRUGIA GENERAL</v>
          </cell>
          <cell r="C5">
            <v>141</v>
          </cell>
          <cell r="D5">
            <v>31</v>
          </cell>
          <cell r="F5">
            <v>0.16666666666666666</v>
          </cell>
          <cell r="G5">
            <v>4</v>
          </cell>
          <cell r="J5">
            <v>109</v>
          </cell>
          <cell r="K5">
            <v>34</v>
          </cell>
          <cell r="M5">
            <v>0.22727272727272727</v>
          </cell>
          <cell r="N5">
            <v>4</v>
          </cell>
          <cell r="Q5">
            <v>118</v>
          </cell>
          <cell r="R5">
            <v>29</v>
          </cell>
          <cell r="T5">
            <v>9.5238095238095233E-2</v>
          </cell>
          <cell r="U5">
            <v>4</v>
          </cell>
          <cell r="X5">
            <v>108</v>
          </cell>
          <cell r="Y5">
            <v>38</v>
          </cell>
          <cell r="AA5">
            <v>0.14285714285714285</v>
          </cell>
          <cell r="AB5">
            <v>2</v>
          </cell>
          <cell r="AE5">
            <v>97</v>
          </cell>
          <cell r="AF5">
            <v>12</v>
          </cell>
          <cell r="AH5">
            <v>0.19</v>
          </cell>
          <cell r="AI5">
            <v>2</v>
          </cell>
          <cell r="AL5">
            <v>93</v>
          </cell>
          <cell r="AO5">
            <v>0.11</v>
          </cell>
          <cell r="AP5">
            <v>1</v>
          </cell>
          <cell r="AS5">
            <v>111</v>
          </cell>
          <cell r="AV5">
            <v>0.16</v>
          </cell>
          <cell r="AW5">
            <v>3</v>
          </cell>
          <cell r="AZ5">
            <v>111</v>
          </cell>
          <cell r="BA5">
            <v>4</v>
          </cell>
          <cell r="BC5">
            <v>0.19</v>
          </cell>
          <cell r="BD5">
            <v>4</v>
          </cell>
          <cell r="BG5">
            <v>125</v>
          </cell>
          <cell r="BJ5">
            <v>0.08</v>
          </cell>
          <cell r="BK5">
            <v>2</v>
          </cell>
          <cell r="BN5">
            <v>117</v>
          </cell>
          <cell r="BO5">
            <v>22</v>
          </cell>
          <cell r="BQ5">
            <v>0.18</v>
          </cell>
          <cell r="BR5">
            <v>2</v>
          </cell>
          <cell r="BU5">
            <v>127</v>
          </cell>
          <cell r="BV5">
            <v>15</v>
          </cell>
          <cell r="BX5">
            <v>0.17</v>
          </cell>
          <cell r="BY5">
            <v>2</v>
          </cell>
          <cell r="CB5">
            <v>120</v>
          </cell>
          <cell r="CC5">
            <v>16</v>
          </cell>
          <cell r="CE5">
            <v>0.14000000000000001</v>
          </cell>
          <cell r="CF5">
            <v>1</v>
          </cell>
          <cell r="CI5">
            <v>1377</v>
          </cell>
          <cell r="CJ5">
            <v>201</v>
          </cell>
          <cell r="CL5">
            <v>0.15</v>
          </cell>
          <cell r="CM5">
            <v>31</v>
          </cell>
        </row>
        <row r="6">
          <cell r="A6">
            <v>2</v>
          </cell>
          <cell r="B6" t="str">
            <v>UROLOGIA</v>
          </cell>
          <cell r="C6">
            <v>57</v>
          </cell>
          <cell r="D6">
            <v>23</v>
          </cell>
          <cell r="F6">
            <v>0.06</v>
          </cell>
          <cell r="J6">
            <v>55</v>
          </cell>
          <cell r="K6">
            <v>19</v>
          </cell>
          <cell r="M6">
            <v>8.3333333333333329E-2</v>
          </cell>
          <cell r="Q6">
            <v>71</v>
          </cell>
          <cell r="R6">
            <v>21</v>
          </cell>
          <cell r="T6">
            <v>0.14925373134328357</v>
          </cell>
          <cell r="U6">
            <v>2</v>
          </cell>
          <cell r="X6">
            <v>60</v>
          </cell>
          <cell r="Y6">
            <v>21</v>
          </cell>
          <cell r="AA6">
            <v>3.5714285714285712E-2</v>
          </cell>
          <cell r="AE6">
            <v>27</v>
          </cell>
          <cell r="AF6">
            <v>11</v>
          </cell>
          <cell r="AH6">
            <v>0.15</v>
          </cell>
          <cell r="AL6">
            <v>4</v>
          </cell>
          <cell r="AO6">
            <v>0</v>
          </cell>
          <cell r="AS6">
            <v>7</v>
          </cell>
          <cell r="AV6">
            <v>0</v>
          </cell>
          <cell r="AZ6">
            <v>9</v>
          </cell>
          <cell r="BC6">
            <v>0</v>
          </cell>
          <cell r="BG6">
            <v>9</v>
          </cell>
          <cell r="BJ6">
            <v>0.33</v>
          </cell>
          <cell r="BN6">
            <v>14</v>
          </cell>
          <cell r="BO6">
            <v>2</v>
          </cell>
          <cell r="BQ6">
            <v>7.0000000000000007E-2</v>
          </cell>
          <cell r="BU6">
            <v>25</v>
          </cell>
          <cell r="BV6">
            <v>13</v>
          </cell>
          <cell r="BX6">
            <v>0.14000000000000001</v>
          </cell>
          <cell r="CB6">
            <v>35</v>
          </cell>
          <cell r="CC6">
            <v>15</v>
          </cell>
          <cell r="CE6">
            <v>0.12</v>
          </cell>
          <cell r="CI6">
            <v>373</v>
          </cell>
          <cell r="CJ6">
            <v>125</v>
          </cell>
          <cell r="CL6">
            <v>0.1</v>
          </cell>
          <cell r="CM6">
            <v>2</v>
          </cell>
        </row>
        <row r="7">
          <cell r="A7">
            <v>3</v>
          </cell>
          <cell r="B7" t="str">
            <v>OFTALMOLOGIA</v>
          </cell>
          <cell r="C7">
            <v>21</v>
          </cell>
          <cell r="D7">
            <v>96</v>
          </cell>
          <cell r="F7">
            <v>0</v>
          </cell>
          <cell r="J7">
            <v>19</v>
          </cell>
          <cell r="K7">
            <v>70</v>
          </cell>
          <cell r="M7">
            <v>0</v>
          </cell>
          <cell r="Q7">
            <v>29</v>
          </cell>
          <cell r="R7">
            <v>71</v>
          </cell>
          <cell r="T7">
            <v>8.6956521739130432E-2</v>
          </cell>
          <cell r="X7">
            <v>21</v>
          </cell>
          <cell r="Y7">
            <v>66</v>
          </cell>
          <cell r="AA7">
            <v>0</v>
          </cell>
          <cell r="AE7">
            <v>11</v>
          </cell>
          <cell r="AF7">
            <v>47</v>
          </cell>
          <cell r="AH7">
            <v>0</v>
          </cell>
          <cell r="AL7">
            <v>2</v>
          </cell>
          <cell r="AO7">
            <v>0</v>
          </cell>
          <cell r="AS7">
            <v>1</v>
          </cell>
          <cell r="AV7">
            <v>0</v>
          </cell>
          <cell r="AZ7">
            <v>0</v>
          </cell>
          <cell r="BC7">
            <v>0</v>
          </cell>
          <cell r="BG7">
            <v>8</v>
          </cell>
          <cell r="BJ7">
            <v>0</v>
          </cell>
          <cell r="BN7">
            <v>1</v>
          </cell>
          <cell r="BO7">
            <v>14</v>
          </cell>
          <cell r="BQ7">
            <v>0</v>
          </cell>
          <cell r="BU7">
            <v>9</v>
          </cell>
          <cell r="BV7">
            <v>37</v>
          </cell>
          <cell r="BX7">
            <v>0.11</v>
          </cell>
          <cell r="CB7">
            <v>6</v>
          </cell>
          <cell r="CE7">
            <v>0</v>
          </cell>
          <cell r="CI7">
            <v>128</v>
          </cell>
          <cell r="CJ7">
            <v>401</v>
          </cell>
          <cell r="CL7">
            <v>0.03</v>
          </cell>
          <cell r="CM7">
            <v>0</v>
          </cell>
        </row>
        <row r="8">
          <cell r="A8">
            <v>4</v>
          </cell>
          <cell r="B8" t="str">
            <v>TRAUMATOLOGIA</v>
          </cell>
          <cell r="C8">
            <v>97</v>
          </cell>
          <cell r="F8">
            <v>8.8235294117647065E-2</v>
          </cell>
          <cell r="J8">
            <v>67</v>
          </cell>
          <cell r="M8">
            <v>0.14583333333333334</v>
          </cell>
          <cell r="Q8">
            <v>75</v>
          </cell>
          <cell r="T8">
            <v>0.14285714285714285</v>
          </cell>
          <cell r="X8">
            <v>73</v>
          </cell>
          <cell r="AA8">
            <v>0.15625</v>
          </cell>
          <cell r="AE8">
            <v>57</v>
          </cell>
          <cell r="AH8">
            <v>0.06</v>
          </cell>
          <cell r="AL8">
            <v>48</v>
          </cell>
          <cell r="AO8">
            <v>0.19</v>
          </cell>
          <cell r="AS8">
            <v>36</v>
          </cell>
          <cell r="AV8">
            <v>0.17</v>
          </cell>
          <cell r="AZ8">
            <v>32</v>
          </cell>
          <cell r="BC8">
            <v>0.12</v>
          </cell>
          <cell r="BG8">
            <v>35</v>
          </cell>
          <cell r="BJ8">
            <v>0.1</v>
          </cell>
          <cell r="BN8">
            <v>56</v>
          </cell>
          <cell r="BQ8">
            <v>0.05</v>
          </cell>
          <cell r="BU8">
            <v>81</v>
          </cell>
          <cell r="BX8">
            <v>0.14000000000000001</v>
          </cell>
          <cell r="CB8">
            <v>63</v>
          </cell>
          <cell r="CE8">
            <v>0.12</v>
          </cell>
          <cell r="CI8">
            <v>720</v>
          </cell>
          <cell r="CJ8">
            <v>0</v>
          </cell>
          <cell r="CL8">
            <v>0.12</v>
          </cell>
          <cell r="CM8">
            <v>0</v>
          </cell>
        </row>
        <row r="9">
          <cell r="A9">
            <v>5</v>
          </cell>
          <cell r="B9" t="str">
            <v>QUEMADOS</v>
          </cell>
          <cell r="C9">
            <v>41</v>
          </cell>
          <cell r="F9">
            <v>3.2258064516129031E-2</v>
          </cell>
          <cell r="H9">
            <v>193</v>
          </cell>
          <cell r="J9">
            <v>25</v>
          </cell>
          <cell r="M9">
            <v>0.04</v>
          </cell>
          <cell r="O9">
            <v>148</v>
          </cell>
          <cell r="Q9">
            <v>24</v>
          </cell>
          <cell r="T9">
            <v>0.2</v>
          </cell>
          <cell r="V9">
            <v>163</v>
          </cell>
          <cell r="X9">
            <v>23</v>
          </cell>
          <cell r="AA9">
            <v>0.04</v>
          </cell>
          <cell r="AC9">
            <v>130</v>
          </cell>
          <cell r="AE9">
            <v>20</v>
          </cell>
          <cell r="AH9">
            <v>0.09</v>
          </cell>
          <cell r="AJ9">
            <v>93</v>
          </cell>
          <cell r="AL9">
            <v>20</v>
          </cell>
          <cell r="AO9">
            <v>0.22</v>
          </cell>
          <cell r="AQ9">
            <v>132</v>
          </cell>
          <cell r="AS9">
            <v>14</v>
          </cell>
          <cell r="AV9">
            <v>0.18</v>
          </cell>
          <cell r="AX9">
            <v>143</v>
          </cell>
          <cell r="AZ9">
            <v>9</v>
          </cell>
          <cell r="BC9">
            <v>0.27</v>
          </cell>
          <cell r="BE9">
            <v>138</v>
          </cell>
          <cell r="BG9">
            <v>20</v>
          </cell>
          <cell r="BJ9">
            <v>0.09</v>
          </cell>
          <cell r="BL9">
            <v>162</v>
          </cell>
          <cell r="BN9">
            <v>33</v>
          </cell>
          <cell r="BQ9">
            <v>0.11</v>
          </cell>
          <cell r="BS9">
            <v>183</v>
          </cell>
          <cell r="BU9">
            <v>28</v>
          </cell>
          <cell r="BX9">
            <v>0.12</v>
          </cell>
          <cell r="BZ9">
            <v>172</v>
          </cell>
          <cell r="CB9">
            <v>30</v>
          </cell>
          <cell r="CE9">
            <v>0.15</v>
          </cell>
          <cell r="CG9">
            <v>151</v>
          </cell>
          <cell r="CI9">
            <v>287</v>
          </cell>
          <cell r="CJ9">
            <v>0</v>
          </cell>
          <cell r="CL9">
            <v>0.12</v>
          </cell>
          <cell r="CM9">
            <v>0</v>
          </cell>
          <cell r="CN9">
            <v>1808</v>
          </cell>
        </row>
        <row r="10">
          <cell r="A10">
            <v>6</v>
          </cell>
          <cell r="B10" t="str">
            <v>NEUROCIRUGIA</v>
          </cell>
          <cell r="C10">
            <v>73</v>
          </cell>
          <cell r="F10">
            <v>0.24489795918367346</v>
          </cell>
          <cell r="J10">
            <v>68</v>
          </cell>
          <cell r="M10">
            <v>0.16666666666666666</v>
          </cell>
          <cell r="Q10">
            <v>53</v>
          </cell>
          <cell r="T10">
            <v>0.30769230769230771</v>
          </cell>
          <cell r="X10">
            <v>40</v>
          </cell>
          <cell r="AA10">
            <v>0.21428571428571427</v>
          </cell>
          <cell r="AE10">
            <v>35</v>
          </cell>
          <cell r="AH10">
            <v>0.24</v>
          </cell>
          <cell r="AL10">
            <v>38</v>
          </cell>
          <cell r="AO10">
            <v>0.33</v>
          </cell>
          <cell r="AS10">
            <v>36</v>
          </cell>
          <cell r="AV10">
            <v>0.1</v>
          </cell>
          <cell r="AZ10">
            <v>45</v>
          </cell>
          <cell r="BC10">
            <v>0.15</v>
          </cell>
          <cell r="BG10">
            <v>52</v>
          </cell>
          <cell r="BJ10">
            <v>0.11</v>
          </cell>
          <cell r="BN10">
            <v>44</v>
          </cell>
          <cell r="BQ10">
            <v>0.14000000000000001</v>
          </cell>
          <cell r="BU10">
            <v>42</v>
          </cell>
          <cell r="BX10">
            <v>0.25</v>
          </cell>
          <cell r="CB10">
            <v>43</v>
          </cell>
          <cell r="CE10">
            <v>0.21</v>
          </cell>
          <cell r="CI10">
            <v>569</v>
          </cell>
          <cell r="CJ10">
            <v>0</v>
          </cell>
          <cell r="CL10">
            <v>0.21</v>
          </cell>
          <cell r="CM10">
            <v>0</v>
          </cell>
        </row>
        <row r="11">
          <cell r="A11">
            <v>7</v>
          </cell>
          <cell r="B11" t="str">
            <v>CIRUGIA PLASTICA</v>
          </cell>
          <cell r="C11">
            <v>57</v>
          </cell>
          <cell r="F11">
            <v>0.10869565217391304</v>
          </cell>
          <cell r="J11">
            <v>64</v>
          </cell>
          <cell r="K11">
            <v>4</v>
          </cell>
          <cell r="M11">
            <v>0.32894736842105265</v>
          </cell>
          <cell r="Q11">
            <v>47</v>
          </cell>
          <cell r="R11">
            <v>8</v>
          </cell>
          <cell r="T11">
            <v>0.13461538461538461</v>
          </cell>
          <cell r="X11">
            <v>45</v>
          </cell>
          <cell r="Y11">
            <v>4</v>
          </cell>
          <cell r="AA11">
            <v>0.15909090909090909</v>
          </cell>
          <cell r="AB11">
            <v>1</v>
          </cell>
          <cell r="AE11">
            <v>15</v>
          </cell>
          <cell r="AF11">
            <v>3</v>
          </cell>
          <cell r="AH11">
            <v>0.14000000000000001</v>
          </cell>
          <cell r="AL11">
            <v>8</v>
          </cell>
          <cell r="AO11">
            <v>0</v>
          </cell>
          <cell r="AS11">
            <v>25</v>
          </cell>
          <cell r="AV11">
            <v>0.15</v>
          </cell>
          <cell r="AZ11">
            <v>18</v>
          </cell>
          <cell r="BC11">
            <v>0.17</v>
          </cell>
          <cell r="BG11">
            <v>15</v>
          </cell>
          <cell r="BJ11">
            <v>0.11</v>
          </cell>
          <cell r="BN11">
            <v>24</v>
          </cell>
          <cell r="BQ11">
            <v>0.1</v>
          </cell>
          <cell r="BU11">
            <v>28</v>
          </cell>
          <cell r="BV11">
            <v>4</v>
          </cell>
          <cell r="BX11">
            <v>0.17</v>
          </cell>
          <cell r="BY11">
            <v>3</v>
          </cell>
          <cell r="CB11">
            <v>48</v>
          </cell>
          <cell r="CE11">
            <v>0.2</v>
          </cell>
          <cell r="CF11">
            <v>3</v>
          </cell>
          <cell r="CI11">
            <v>394</v>
          </cell>
          <cell r="CJ11">
            <v>23</v>
          </cell>
          <cell r="CL11">
            <v>0.18</v>
          </cell>
          <cell r="CM11">
            <v>7</v>
          </cell>
        </row>
        <row r="12">
          <cell r="A12">
            <v>8</v>
          </cell>
          <cell r="B12" t="str">
            <v>CIRUGIA TORAX Y CARDIOVASCULAR</v>
          </cell>
          <cell r="C12">
            <v>27</v>
          </cell>
          <cell r="F12">
            <v>0.35897435897435898</v>
          </cell>
          <cell r="J12">
            <v>16</v>
          </cell>
          <cell r="M12">
            <v>0.6470588235294118</v>
          </cell>
          <cell r="Q12">
            <v>29</v>
          </cell>
          <cell r="T12">
            <v>0.58974358974358976</v>
          </cell>
          <cell r="U12">
            <v>1</v>
          </cell>
          <cell r="X12">
            <v>26</v>
          </cell>
          <cell r="AA12">
            <v>0.52380952380952384</v>
          </cell>
          <cell r="AB12">
            <v>1</v>
          </cell>
          <cell r="AE12">
            <v>23</v>
          </cell>
          <cell r="AH12">
            <v>0.59</v>
          </cell>
          <cell r="AI12">
            <v>1</v>
          </cell>
          <cell r="AL12">
            <v>24</v>
          </cell>
          <cell r="AO12">
            <v>0.36</v>
          </cell>
          <cell r="AS12">
            <v>28</v>
          </cell>
          <cell r="AV12">
            <v>0.43</v>
          </cell>
          <cell r="AZ12">
            <v>31</v>
          </cell>
          <cell r="BC12">
            <v>0.46</v>
          </cell>
          <cell r="BG12">
            <v>20</v>
          </cell>
          <cell r="BJ12">
            <v>0.28999999999999998</v>
          </cell>
          <cell r="BN12">
            <v>25</v>
          </cell>
          <cell r="BQ12">
            <v>0.42</v>
          </cell>
          <cell r="BU12">
            <v>29</v>
          </cell>
          <cell r="BX12">
            <v>0.56000000000000005</v>
          </cell>
          <cell r="BY12">
            <v>1</v>
          </cell>
          <cell r="CB12">
            <v>22</v>
          </cell>
          <cell r="CE12">
            <v>0.39</v>
          </cell>
          <cell r="CI12">
            <v>300</v>
          </cell>
          <cell r="CJ12">
            <v>0</v>
          </cell>
          <cell r="CL12">
            <v>0.48</v>
          </cell>
          <cell r="CM12">
            <v>4</v>
          </cell>
        </row>
        <row r="13">
          <cell r="A13">
            <v>9</v>
          </cell>
          <cell r="B13" t="str">
            <v>OTORRINOLARINGOLOGIA</v>
          </cell>
          <cell r="C13">
            <v>48</v>
          </cell>
          <cell r="F13">
            <v>2.9411764705882353E-2</v>
          </cell>
          <cell r="J13">
            <v>44</v>
          </cell>
          <cell r="M13">
            <v>5.5555555555555552E-2</v>
          </cell>
          <cell r="Q13">
            <v>53</v>
          </cell>
          <cell r="T13">
            <v>4.1666666666666664E-2</v>
          </cell>
          <cell r="X13">
            <v>32</v>
          </cell>
          <cell r="AA13">
            <v>0.13513513513513514</v>
          </cell>
          <cell r="AE13">
            <v>35</v>
          </cell>
          <cell r="AH13">
            <v>0.17</v>
          </cell>
          <cell r="AL13">
            <v>17</v>
          </cell>
          <cell r="AO13">
            <v>0.13</v>
          </cell>
          <cell r="AS13">
            <v>14</v>
          </cell>
          <cell r="AV13">
            <v>0.17</v>
          </cell>
          <cell r="AZ13">
            <v>20</v>
          </cell>
          <cell r="BC13">
            <v>0.14000000000000001</v>
          </cell>
          <cell r="BG13">
            <v>24</v>
          </cell>
          <cell r="BJ13">
            <v>0.09</v>
          </cell>
          <cell r="BN13">
            <v>31</v>
          </cell>
          <cell r="BQ13">
            <v>0</v>
          </cell>
          <cell r="BU13">
            <v>47</v>
          </cell>
          <cell r="BX13">
            <v>0.08</v>
          </cell>
          <cell r="CB13">
            <v>29</v>
          </cell>
          <cell r="CE13">
            <v>0.14000000000000001</v>
          </cell>
          <cell r="CI13">
            <v>394</v>
          </cell>
          <cell r="CJ13">
            <v>0</v>
          </cell>
          <cell r="CL13">
            <v>0.09</v>
          </cell>
          <cell r="CM13">
            <v>0</v>
          </cell>
        </row>
        <row r="14">
          <cell r="A14">
            <v>10</v>
          </cell>
          <cell r="B14" t="str">
            <v>CIRUGIA CABEZA Y CUELLO</v>
          </cell>
          <cell r="C14">
            <v>31</v>
          </cell>
          <cell r="D14">
            <v>20</v>
          </cell>
          <cell r="F14">
            <v>3.2258064516129031E-2</v>
          </cell>
          <cell r="J14">
            <v>24</v>
          </cell>
          <cell r="K14">
            <v>22</v>
          </cell>
          <cell r="M14">
            <v>3.7037037037037035E-2</v>
          </cell>
          <cell r="Q14">
            <v>26</v>
          </cell>
          <cell r="R14">
            <v>22</v>
          </cell>
          <cell r="T14">
            <v>0.10714285714285714</v>
          </cell>
          <cell r="X14">
            <v>20</v>
          </cell>
          <cell r="Y14">
            <v>28</v>
          </cell>
          <cell r="AA14">
            <v>0.10526315789473684</v>
          </cell>
          <cell r="AE14">
            <v>20</v>
          </cell>
          <cell r="AF14">
            <v>11</v>
          </cell>
          <cell r="AH14">
            <v>0.05</v>
          </cell>
          <cell r="AL14">
            <v>15</v>
          </cell>
          <cell r="AO14">
            <v>0</v>
          </cell>
          <cell r="AS14">
            <v>12</v>
          </cell>
          <cell r="AV14">
            <v>0</v>
          </cell>
          <cell r="AZ14">
            <v>13</v>
          </cell>
          <cell r="BC14">
            <v>0.23</v>
          </cell>
          <cell r="BG14">
            <v>13</v>
          </cell>
          <cell r="BH14">
            <v>1</v>
          </cell>
          <cell r="BJ14">
            <v>0.08</v>
          </cell>
          <cell r="BN14">
            <v>34</v>
          </cell>
          <cell r="BO14">
            <v>19</v>
          </cell>
          <cell r="BQ14">
            <v>0.11</v>
          </cell>
          <cell r="BU14">
            <v>25</v>
          </cell>
          <cell r="BV14">
            <v>18</v>
          </cell>
          <cell r="BX14">
            <v>0.04</v>
          </cell>
          <cell r="CB14">
            <v>37</v>
          </cell>
          <cell r="CC14">
            <v>28</v>
          </cell>
          <cell r="CE14">
            <v>0.03</v>
          </cell>
          <cell r="CI14">
            <v>270</v>
          </cell>
          <cell r="CJ14">
            <v>169</v>
          </cell>
          <cell r="CL14">
            <v>7.0000000000000007E-2</v>
          </cell>
          <cell r="CM14">
            <v>0</v>
          </cell>
        </row>
        <row r="15">
          <cell r="A15">
            <v>11</v>
          </cell>
          <cell r="B15" t="str">
            <v>GINECOLOGIA</v>
          </cell>
          <cell r="C15">
            <v>23</v>
          </cell>
          <cell r="F15">
            <v>9.5238095238095233E-2</v>
          </cell>
          <cell r="J15">
            <v>21</v>
          </cell>
          <cell r="M15">
            <v>5.5555555555555552E-2</v>
          </cell>
          <cell r="Q15">
            <v>32</v>
          </cell>
          <cell r="T15">
            <v>3.2258064516129031E-2</v>
          </cell>
          <cell r="X15">
            <v>18</v>
          </cell>
          <cell r="AA15">
            <v>5.8823529411764705E-2</v>
          </cell>
          <cell r="AE15">
            <v>19</v>
          </cell>
          <cell r="AH15">
            <v>0.13</v>
          </cell>
          <cell r="AL15">
            <v>1</v>
          </cell>
          <cell r="AO15">
            <v>0</v>
          </cell>
          <cell r="AS15">
            <v>4</v>
          </cell>
          <cell r="AV15">
            <v>0</v>
          </cell>
          <cell r="AZ15">
            <v>5</v>
          </cell>
          <cell r="BC15">
            <v>0</v>
          </cell>
          <cell r="BG15">
            <v>11</v>
          </cell>
          <cell r="BJ15">
            <v>0.1</v>
          </cell>
          <cell r="BN15">
            <v>11</v>
          </cell>
          <cell r="BQ15">
            <v>0</v>
          </cell>
          <cell r="BU15">
            <v>11</v>
          </cell>
          <cell r="BX15">
            <v>0</v>
          </cell>
          <cell r="CB15">
            <v>17</v>
          </cell>
          <cell r="CE15">
            <v>0</v>
          </cell>
          <cell r="CI15">
            <v>173</v>
          </cell>
          <cell r="CJ15">
            <v>0</v>
          </cell>
          <cell r="CL15">
            <v>0.05</v>
          </cell>
          <cell r="CM15">
            <v>0</v>
          </cell>
        </row>
        <row r="16">
          <cell r="A16">
            <v>12</v>
          </cell>
          <cell r="B16" t="str">
            <v>ANESTESIOLOGIA</v>
          </cell>
          <cell r="I16">
            <v>606</v>
          </cell>
          <cell r="P16">
            <v>611</v>
          </cell>
          <cell r="W16">
            <v>699</v>
          </cell>
          <cell r="AD16">
            <v>572</v>
          </cell>
          <cell r="AK16">
            <v>342</v>
          </cell>
          <cell r="AR16">
            <v>144</v>
          </cell>
          <cell r="AY16">
            <v>198</v>
          </cell>
          <cell r="BF16">
            <v>187</v>
          </cell>
          <cell r="BM16">
            <v>236</v>
          </cell>
          <cell r="BT16">
            <v>368</v>
          </cell>
          <cell r="CA16">
            <v>488</v>
          </cell>
          <cell r="CH16">
            <v>468</v>
          </cell>
          <cell r="CO16">
            <v>4919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5">
          <cell r="A5">
            <v>1</v>
          </cell>
          <cell r="B5" t="str">
            <v>RADIODIAGNOSTICO</v>
          </cell>
          <cell r="K5">
            <v>5740</v>
          </cell>
          <cell r="L5">
            <v>4701</v>
          </cell>
          <cell r="M5">
            <v>3926</v>
          </cell>
          <cell r="N5">
            <v>775</v>
          </cell>
          <cell r="O5">
            <v>1039</v>
          </cell>
          <cell r="P5">
            <v>1039</v>
          </cell>
          <cell r="R5">
            <v>775</v>
          </cell>
          <cell r="S5">
            <v>0.81898954703832749</v>
          </cell>
          <cell r="T5">
            <v>0.18101045296167248</v>
          </cell>
          <cell r="U5">
            <v>1</v>
          </cell>
          <cell r="V5">
            <v>0</v>
          </cell>
          <cell r="W5">
            <v>4320</v>
          </cell>
          <cell r="X5">
            <v>1837</v>
          </cell>
          <cell r="Y5">
            <v>829</v>
          </cell>
          <cell r="Z5">
            <v>1654</v>
          </cell>
          <cell r="AA5">
            <v>0.42523148148148149</v>
          </cell>
          <cell r="AB5">
            <v>0.19189814814814815</v>
          </cell>
          <cell r="AC5">
            <v>0.38287037037037036</v>
          </cell>
          <cell r="AD5">
            <v>10161</v>
          </cell>
          <cell r="AE5">
            <v>3840</v>
          </cell>
          <cell r="AF5">
            <v>1153</v>
          </cell>
          <cell r="AG5">
            <v>2551</v>
          </cell>
          <cell r="AH5">
            <v>0.50901378579003176</v>
          </cell>
          <cell r="AI5">
            <v>0.15283669141039236</v>
          </cell>
          <cell r="AJ5">
            <v>0.33814952279957583</v>
          </cell>
          <cell r="AK5">
            <v>9106</v>
          </cell>
          <cell r="AL5">
            <v>7544</v>
          </cell>
          <cell r="AM5">
            <v>1562</v>
          </cell>
          <cell r="AN5">
            <v>1055</v>
          </cell>
          <cell r="AO5">
            <v>1055</v>
          </cell>
          <cell r="AQ5">
            <v>1562</v>
          </cell>
          <cell r="AR5">
            <v>0.89617163664993604</v>
          </cell>
          <cell r="AS5">
            <v>0.10382836335006397</v>
          </cell>
          <cell r="AT5">
            <v>1</v>
          </cell>
          <cell r="AU5">
            <v>0</v>
          </cell>
          <cell r="AV5">
            <v>2079</v>
          </cell>
          <cell r="AW5">
            <v>0.52954661232806932</v>
          </cell>
          <cell r="AX5">
            <v>5721</v>
          </cell>
          <cell r="AY5">
            <v>4742</v>
          </cell>
          <cell r="AZ5">
            <v>4026</v>
          </cell>
          <cell r="BA5">
            <v>716</v>
          </cell>
          <cell r="BB5">
            <v>979</v>
          </cell>
          <cell r="BC5">
            <v>979</v>
          </cell>
          <cell r="BE5">
            <v>716</v>
          </cell>
          <cell r="BF5">
            <v>0.82887607061702495</v>
          </cell>
          <cell r="BG5">
            <v>0.17112392938297499</v>
          </cell>
          <cell r="BH5">
            <v>1</v>
          </cell>
          <cell r="BI5">
            <v>0</v>
          </cell>
          <cell r="BJ5">
            <v>4429</v>
          </cell>
          <cell r="BK5">
            <v>2210</v>
          </cell>
          <cell r="BL5">
            <v>862</v>
          </cell>
          <cell r="BM5">
            <v>1357</v>
          </cell>
          <cell r="BN5">
            <v>0.49898396929329419</v>
          </cell>
          <cell r="BO5">
            <v>0.19462632648453376</v>
          </cell>
          <cell r="BP5">
            <v>0.30638970422217204</v>
          </cell>
          <cell r="BQ5">
            <v>10253</v>
          </cell>
          <cell r="BR5">
            <v>4254</v>
          </cell>
          <cell r="BS5">
            <v>1177</v>
          </cell>
          <cell r="BT5">
            <v>2299</v>
          </cell>
          <cell r="BU5">
            <v>0.55032341526520057</v>
          </cell>
          <cell r="BV5">
            <v>0.15226390685640362</v>
          </cell>
          <cell r="BW5">
            <v>0.29741267787839587</v>
          </cell>
          <cell r="BX5">
            <v>9237</v>
          </cell>
          <cell r="BY5">
            <v>7730</v>
          </cell>
          <cell r="BZ5">
            <v>1507</v>
          </cell>
          <cell r="CA5">
            <v>1016</v>
          </cell>
          <cell r="CB5">
            <v>1016</v>
          </cell>
          <cell r="CD5">
            <v>1507</v>
          </cell>
          <cell r="CE5">
            <v>0.90090705159465523</v>
          </cell>
          <cell r="CF5">
            <v>9.9092948405344772E-2</v>
          </cell>
          <cell r="CG5">
            <v>1</v>
          </cell>
          <cell r="CH5">
            <v>0</v>
          </cell>
          <cell r="CI5">
            <v>2180</v>
          </cell>
          <cell r="CJ5">
            <v>0.54148037754595135</v>
          </cell>
          <cell r="CK5">
            <v>4740</v>
          </cell>
          <cell r="CL5">
            <v>3944</v>
          </cell>
          <cell r="CM5">
            <v>3944</v>
          </cell>
          <cell r="CO5">
            <v>796</v>
          </cell>
          <cell r="CP5">
            <v>796</v>
          </cell>
          <cell r="CR5">
            <v>0</v>
          </cell>
          <cell r="CS5">
            <v>0.83206751054852324</v>
          </cell>
          <cell r="CT5">
            <v>0.16793248945147679</v>
          </cell>
          <cell r="CU5" t="e">
            <v>#DIV/0!</v>
          </cell>
          <cell r="CV5" t="e">
            <v>#DIV/0!</v>
          </cell>
          <cell r="CW5">
            <v>4340</v>
          </cell>
          <cell r="CX5">
            <v>1801</v>
          </cell>
          <cell r="CY5">
            <v>882</v>
          </cell>
          <cell r="CZ5">
            <v>1657</v>
          </cell>
          <cell r="DA5">
            <v>0.41497695852534561</v>
          </cell>
          <cell r="DB5">
            <v>0.20322580645161289</v>
          </cell>
          <cell r="DC5">
            <v>0.38179723502304147</v>
          </cell>
          <cell r="DD5">
            <v>8282</v>
          </cell>
          <cell r="DE5">
            <v>3375</v>
          </cell>
          <cell r="DF5">
            <v>1259</v>
          </cell>
          <cell r="DG5">
            <v>2826</v>
          </cell>
          <cell r="DH5">
            <v>0.4524128686327078</v>
          </cell>
          <cell r="DI5">
            <v>0.16876675603217159</v>
          </cell>
          <cell r="DJ5">
            <v>0.37882037533512064</v>
          </cell>
          <cell r="DK5">
            <v>7460</v>
          </cell>
          <cell r="DL5">
            <v>7460</v>
          </cell>
          <cell r="DN5">
            <v>822</v>
          </cell>
          <cell r="DO5">
            <v>822</v>
          </cell>
          <cell r="DQ5">
            <v>0</v>
          </cell>
          <cell r="DR5">
            <v>0.90074861144651053</v>
          </cell>
          <cell r="DS5">
            <v>9.92513885534895E-2</v>
          </cell>
          <cell r="DT5" t="e">
            <v>#DIV/0!</v>
          </cell>
          <cell r="DU5" t="e">
            <v>#DIV/0!</v>
          </cell>
          <cell r="DV5">
            <v>2374</v>
          </cell>
          <cell r="DW5">
            <v>0.60192697768762682</v>
          </cell>
          <cell r="DX5">
            <v>0</v>
          </cell>
          <cell r="DY5">
            <v>0</v>
          </cell>
          <cell r="EB5">
            <v>0</v>
          </cell>
          <cell r="EE5">
            <v>0</v>
          </cell>
          <cell r="EF5" t="e">
            <v>#DIV/0!</v>
          </cell>
          <cell r="EG5" t="e">
            <v>#DIV/0!</v>
          </cell>
          <cell r="EH5" t="e">
            <v>#DIV/0!</v>
          </cell>
          <cell r="EI5" t="e">
            <v>#DIV/0!</v>
          </cell>
          <cell r="EJ5">
            <v>0</v>
          </cell>
          <cell r="EN5" t="e">
            <v>#DIV/0!</v>
          </cell>
          <cell r="EO5" t="e">
            <v>#DIV/0!</v>
          </cell>
          <cell r="EP5" t="e">
            <v>#DIV/0!</v>
          </cell>
          <cell r="EQ5">
            <v>0</v>
          </cell>
          <cell r="EU5" t="e">
            <v>#DIV/0!</v>
          </cell>
          <cell r="EV5" t="e">
            <v>#DIV/0!</v>
          </cell>
          <cell r="EW5" t="e">
            <v>#DIV/0!</v>
          </cell>
          <cell r="EX5">
            <v>0</v>
          </cell>
          <cell r="FA5">
            <v>0</v>
          </cell>
          <cell r="FD5">
            <v>0</v>
          </cell>
          <cell r="FE5" t="e">
            <v>#DIV/0!</v>
          </cell>
          <cell r="FF5" t="e">
            <v>#DIV/0!</v>
          </cell>
          <cell r="FG5" t="e">
            <v>#DIV/0!</v>
          </cell>
          <cell r="FH5" t="e">
            <v>#DIV/0!</v>
          </cell>
          <cell r="FJ5" t="e">
            <v>#DIV/0!</v>
          </cell>
          <cell r="FK5">
            <v>0</v>
          </cell>
          <cell r="FL5">
            <v>0</v>
          </cell>
          <cell r="FO5">
            <v>0</v>
          </cell>
          <cell r="FR5">
            <v>0</v>
          </cell>
          <cell r="FS5" t="e">
            <v>#DIV/0!</v>
          </cell>
          <cell r="FT5" t="e">
            <v>#DIV/0!</v>
          </cell>
          <cell r="FU5" t="e">
            <v>#DIV/0!</v>
          </cell>
          <cell r="FV5" t="e">
            <v>#DIV/0!</v>
          </cell>
          <cell r="FW5">
            <v>0</v>
          </cell>
          <cell r="GA5" t="e">
            <v>#DIV/0!</v>
          </cell>
          <cell r="GB5" t="e">
            <v>#DIV/0!</v>
          </cell>
          <cell r="GC5" t="e">
            <v>#DIV/0!</v>
          </cell>
          <cell r="GD5">
            <v>0</v>
          </cell>
          <cell r="GH5" t="e">
            <v>#DIV/0!</v>
          </cell>
          <cell r="GI5" t="e">
            <v>#DIV/0!</v>
          </cell>
          <cell r="GJ5" t="e">
            <v>#DIV/0!</v>
          </cell>
          <cell r="GK5">
            <v>0</v>
          </cell>
          <cell r="GN5">
            <v>0</v>
          </cell>
          <cell r="GQ5">
            <v>0</v>
          </cell>
          <cell r="GR5" t="e">
            <v>#DIV/0!</v>
          </cell>
          <cell r="GS5" t="e">
            <v>#DIV/0!</v>
          </cell>
          <cell r="GT5" t="e">
            <v>#DIV/0!</v>
          </cell>
          <cell r="GU5" t="e">
            <v>#DIV/0!</v>
          </cell>
          <cell r="GW5" t="e">
            <v>#DIV/0!</v>
          </cell>
          <cell r="GX5">
            <v>0</v>
          </cell>
          <cell r="GY5">
            <v>0</v>
          </cell>
          <cell r="HB5">
            <v>0</v>
          </cell>
          <cell r="HE5">
            <v>0</v>
          </cell>
          <cell r="HF5" t="e">
            <v>#DIV/0!</v>
          </cell>
          <cell r="HG5" t="e">
            <v>#DIV/0!</v>
          </cell>
          <cell r="HH5" t="e">
            <v>#DIV/0!</v>
          </cell>
          <cell r="HI5" t="e">
            <v>#DIV/0!</v>
          </cell>
          <cell r="HJ5">
            <v>0</v>
          </cell>
          <cell r="HN5" t="e">
            <v>#DIV/0!</v>
          </cell>
          <cell r="HO5" t="e">
            <v>#DIV/0!</v>
          </cell>
          <cell r="HP5" t="e">
            <v>#DIV/0!</v>
          </cell>
          <cell r="HQ5">
            <v>0</v>
          </cell>
          <cell r="HU5" t="e">
            <v>#DIV/0!</v>
          </cell>
          <cell r="HV5" t="e">
            <v>#DIV/0!</v>
          </cell>
          <cell r="HW5" t="e">
            <v>#DIV/0!</v>
          </cell>
          <cell r="HX5">
            <v>0</v>
          </cell>
          <cell r="IA5">
            <v>0</v>
          </cell>
          <cell r="ID5">
            <v>0</v>
          </cell>
          <cell r="IE5" t="e">
            <v>#DIV/0!</v>
          </cell>
          <cell r="IF5" t="e">
            <v>#DIV/0!</v>
          </cell>
          <cell r="IG5" t="e">
            <v>#DIV/0!</v>
          </cell>
          <cell r="IH5" t="e">
            <v>#DIV/0!</v>
          </cell>
          <cell r="IJ5" t="e">
            <v>#DIV/0!</v>
          </cell>
          <cell r="IK5">
            <v>0</v>
          </cell>
          <cell r="IL5">
            <v>0</v>
          </cell>
          <cell r="IO5">
            <v>0</v>
          </cell>
          <cell r="IR5">
            <v>0</v>
          </cell>
          <cell r="IS5" t="e">
            <v>#DIV/0!</v>
          </cell>
          <cell r="IT5" t="e">
            <v>#DIV/0!</v>
          </cell>
          <cell r="IU5" t="e">
            <v>#DIV/0!</v>
          </cell>
          <cell r="IV5" t="e">
            <v>#DIV/0!</v>
          </cell>
          <cell r="IW5">
            <v>0</v>
          </cell>
          <cell r="JA5" t="e">
            <v>#DIV/0!</v>
          </cell>
          <cell r="JB5" t="e">
            <v>#DIV/0!</v>
          </cell>
          <cell r="JC5" t="e">
            <v>#DIV/0!</v>
          </cell>
          <cell r="JD5">
            <v>0</v>
          </cell>
          <cell r="JH5" t="e">
            <v>#DIV/0!</v>
          </cell>
          <cell r="JI5" t="e">
            <v>#DIV/0!</v>
          </cell>
          <cell r="JJ5" t="e">
            <v>#DIV/0!</v>
          </cell>
          <cell r="JK5">
            <v>0</v>
          </cell>
          <cell r="JN5">
            <v>0</v>
          </cell>
          <cell r="JQ5">
            <v>0</v>
          </cell>
          <cell r="JR5" t="e">
            <v>#DIV/0!</v>
          </cell>
          <cell r="JS5" t="e">
            <v>#DIV/0!</v>
          </cell>
          <cell r="JT5" t="e">
            <v>#DIV/0!</v>
          </cell>
          <cell r="JU5" t="e">
            <v>#DIV/0!</v>
          </cell>
          <cell r="JW5" t="e">
            <v>#DIV/0!</v>
          </cell>
          <cell r="JX5">
            <v>0</v>
          </cell>
          <cell r="JY5">
            <v>0</v>
          </cell>
          <cell r="KB5">
            <v>0</v>
          </cell>
          <cell r="KE5">
            <v>0</v>
          </cell>
          <cell r="KF5" t="e">
            <v>#DIV/0!</v>
          </cell>
          <cell r="KG5" t="e">
            <v>#DIV/0!</v>
          </cell>
          <cell r="KH5" t="e">
            <v>#DIV/0!</v>
          </cell>
          <cell r="KI5" t="e">
            <v>#DIV/0!</v>
          </cell>
          <cell r="KJ5">
            <v>0</v>
          </cell>
          <cell r="KN5" t="e">
            <v>#DIV/0!</v>
          </cell>
          <cell r="KO5" t="e">
            <v>#DIV/0!</v>
          </cell>
          <cell r="KP5" t="e">
            <v>#DIV/0!</v>
          </cell>
          <cell r="KQ5">
            <v>0</v>
          </cell>
          <cell r="KU5" t="e">
            <v>#DIV/0!</v>
          </cell>
          <cell r="KV5" t="e">
            <v>#DIV/0!</v>
          </cell>
          <cell r="KW5" t="e">
            <v>#DIV/0!</v>
          </cell>
          <cell r="KX5">
            <v>0</v>
          </cell>
          <cell r="LA5">
            <v>0</v>
          </cell>
          <cell r="LD5">
            <v>0</v>
          </cell>
          <cell r="LE5" t="e">
            <v>#DIV/0!</v>
          </cell>
          <cell r="LF5" t="e">
            <v>#DIV/0!</v>
          </cell>
          <cell r="LG5" t="e">
            <v>#DIV/0!</v>
          </cell>
          <cell r="LH5" t="e">
            <v>#DIV/0!</v>
          </cell>
          <cell r="LJ5" t="e">
            <v>#DIV/0!</v>
          </cell>
          <cell r="LK5">
            <v>0</v>
          </cell>
          <cell r="LL5">
            <v>0</v>
          </cell>
          <cell r="LO5">
            <v>0</v>
          </cell>
          <cell r="LR5">
            <v>0</v>
          </cell>
          <cell r="LS5" t="e">
            <v>#DIV/0!</v>
          </cell>
          <cell r="LT5" t="e">
            <v>#DIV/0!</v>
          </cell>
          <cell r="LU5" t="e">
            <v>#DIV/0!</v>
          </cell>
          <cell r="LV5" t="e">
            <v>#DIV/0!</v>
          </cell>
          <cell r="LW5">
            <v>0</v>
          </cell>
          <cell r="MA5" t="e">
            <v>#DIV/0!</v>
          </cell>
          <cell r="MB5" t="e">
            <v>#DIV/0!</v>
          </cell>
          <cell r="MC5" t="e">
            <v>#DIV/0!</v>
          </cell>
          <cell r="MD5">
            <v>0</v>
          </cell>
          <cell r="MH5" t="e">
            <v>#DIV/0!</v>
          </cell>
          <cell r="MI5" t="e">
            <v>#DIV/0!</v>
          </cell>
          <cell r="MJ5" t="e">
            <v>#DIV/0!</v>
          </cell>
          <cell r="MK5">
            <v>0</v>
          </cell>
          <cell r="MN5">
            <v>0</v>
          </cell>
          <cell r="MQ5">
            <v>0</v>
          </cell>
          <cell r="MR5" t="e">
            <v>#DIV/0!</v>
          </cell>
          <cell r="MS5" t="e">
            <v>#DIV/0!</v>
          </cell>
          <cell r="MT5" t="e">
            <v>#DIV/0!</v>
          </cell>
          <cell r="MU5" t="e">
            <v>#DIV/0!</v>
          </cell>
          <cell r="MW5" t="e">
            <v>#DIV/0!</v>
          </cell>
          <cell r="MX5">
            <v>0</v>
          </cell>
          <cell r="MY5">
            <v>0</v>
          </cell>
          <cell r="NB5">
            <v>0</v>
          </cell>
          <cell r="NE5">
            <v>0</v>
          </cell>
          <cell r="NF5" t="e">
            <v>#DIV/0!</v>
          </cell>
          <cell r="NG5" t="e">
            <v>#DIV/0!</v>
          </cell>
          <cell r="NH5" t="e">
            <v>#DIV/0!</v>
          </cell>
          <cell r="NI5" t="e">
            <v>#DIV/0!</v>
          </cell>
          <cell r="NJ5">
            <v>0</v>
          </cell>
          <cell r="NN5" t="e">
            <v>#DIV/0!</v>
          </cell>
          <cell r="NO5" t="e">
            <v>#DIV/0!</v>
          </cell>
          <cell r="NP5" t="e">
            <v>#DIV/0!</v>
          </cell>
          <cell r="NQ5">
            <v>0</v>
          </cell>
          <cell r="NU5" t="e">
            <v>#DIV/0!</v>
          </cell>
          <cell r="NV5" t="e">
            <v>#DIV/0!</v>
          </cell>
          <cell r="NW5" t="e">
            <v>#DIV/0!</v>
          </cell>
          <cell r="NX5">
            <v>0</v>
          </cell>
          <cell r="OA5">
            <v>0</v>
          </cell>
          <cell r="OD5">
            <v>0</v>
          </cell>
          <cell r="OE5" t="e">
            <v>#DIV/0!</v>
          </cell>
          <cell r="OF5" t="e">
            <v>#DIV/0!</v>
          </cell>
          <cell r="OG5" t="e">
            <v>#DIV/0!</v>
          </cell>
          <cell r="OH5" t="e">
            <v>#DIV/0!</v>
          </cell>
          <cell r="OJ5" t="e">
            <v>#DIV/0!</v>
          </cell>
          <cell r="OK5">
            <v>0</v>
          </cell>
          <cell r="OL5">
            <v>0</v>
          </cell>
          <cell r="OO5">
            <v>0</v>
          </cell>
          <cell r="OR5">
            <v>0</v>
          </cell>
          <cell r="OS5" t="e">
            <v>#DIV/0!</v>
          </cell>
          <cell r="OT5" t="e">
            <v>#DIV/0!</v>
          </cell>
          <cell r="OU5" t="e">
            <v>#DIV/0!</v>
          </cell>
          <cell r="OV5" t="e">
            <v>#DIV/0!</v>
          </cell>
          <cell r="OW5">
            <v>0</v>
          </cell>
          <cell r="PA5" t="e">
            <v>#DIV/0!</v>
          </cell>
          <cell r="PB5" t="e">
            <v>#DIV/0!</v>
          </cell>
          <cell r="PC5" t="e">
            <v>#DIV/0!</v>
          </cell>
          <cell r="PD5">
            <v>0</v>
          </cell>
          <cell r="PH5" t="e">
            <v>#DIV/0!</v>
          </cell>
          <cell r="PI5" t="e">
            <v>#DIV/0!</v>
          </cell>
          <cell r="PJ5" t="e">
            <v>#DIV/0!</v>
          </cell>
          <cell r="PK5">
            <v>0</v>
          </cell>
          <cell r="PN5">
            <v>0</v>
          </cell>
          <cell r="PQ5">
            <v>0</v>
          </cell>
          <cell r="PR5" t="e">
            <v>#DIV/0!</v>
          </cell>
          <cell r="PS5" t="e">
            <v>#DIV/0!</v>
          </cell>
          <cell r="PT5" t="e">
            <v>#DIV/0!</v>
          </cell>
          <cell r="PU5" t="e">
            <v>#DIV/0!</v>
          </cell>
          <cell r="PW5" t="e">
            <v>#DIV/0!</v>
          </cell>
          <cell r="PX5">
            <v>0</v>
          </cell>
          <cell r="PY5">
            <v>0</v>
          </cell>
          <cell r="QB5">
            <v>0</v>
          </cell>
          <cell r="QE5">
            <v>0</v>
          </cell>
          <cell r="QF5" t="e">
            <v>#DIV/0!</v>
          </cell>
          <cell r="QG5" t="e">
            <v>#DIV/0!</v>
          </cell>
          <cell r="QH5" t="e">
            <v>#DIV/0!</v>
          </cell>
          <cell r="QI5" t="e">
            <v>#DIV/0!</v>
          </cell>
          <cell r="QJ5">
            <v>0</v>
          </cell>
          <cell r="QN5" t="e">
            <v>#DIV/0!</v>
          </cell>
          <cell r="QO5" t="e">
            <v>#DIV/0!</v>
          </cell>
          <cell r="QP5" t="e">
            <v>#DIV/0!</v>
          </cell>
          <cell r="QQ5">
            <v>0</v>
          </cell>
          <cell r="QU5" t="e">
            <v>#DIV/0!</v>
          </cell>
          <cell r="QV5" t="e">
            <v>#DIV/0!</v>
          </cell>
          <cell r="QW5" t="e">
            <v>#DIV/0!</v>
          </cell>
          <cell r="QX5">
            <v>0</v>
          </cell>
          <cell r="RA5">
            <v>0</v>
          </cell>
          <cell r="RD5">
            <v>0</v>
          </cell>
          <cell r="RE5" t="e">
            <v>#DIV/0!</v>
          </cell>
          <cell r="RF5" t="e">
            <v>#DIV/0!</v>
          </cell>
          <cell r="RG5" t="e">
            <v>#DIV/0!</v>
          </cell>
          <cell r="RH5" t="e">
            <v>#DIV/0!</v>
          </cell>
          <cell r="RJ5" t="e">
            <v>#DIV/0!</v>
          </cell>
          <cell r="RK5">
            <v>16201</v>
          </cell>
          <cell r="RL5">
            <v>13387</v>
          </cell>
          <cell r="RM5">
            <v>11896</v>
          </cell>
          <cell r="RN5">
            <v>1491</v>
          </cell>
          <cell r="RO5">
            <v>2814</v>
          </cell>
          <cell r="RP5">
            <v>2814</v>
          </cell>
          <cell r="RQ5">
            <v>0</v>
          </cell>
          <cell r="RR5">
            <v>1491</v>
          </cell>
          <cell r="RS5">
            <v>0.82630701808530338</v>
          </cell>
          <cell r="RT5">
            <v>0.17369298191469662</v>
          </cell>
          <cell r="RU5">
            <v>1</v>
          </cell>
          <cell r="RV5">
            <v>0</v>
          </cell>
          <cell r="RW5">
            <v>13089</v>
          </cell>
          <cell r="RX5">
            <v>5848</v>
          </cell>
          <cell r="RY5">
            <v>2573</v>
          </cell>
          <cell r="RZ5">
            <v>4668</v>
          </cell>
          <cell r="SA5">
            <v>0.4467873787149515</v>
          </cell>
          <cell r="SB5">
            <v>0.19657727863091146</v>
          </cell>
          <cell r="SC5">
            <v>0.35663534265413704</v>
          </cell>
          <cell r="SD5">
            <v>28696</v>
          </cell>
          <cell r="SE5">
            <v>11469</v>
          </cell>
          <cell r="SF5">
            <v>3589</v>
          </cell>
          <cell r="SG5">
            <v>7676</v>
          </cell>
          <cell r="SH5">
            <v>0.50448667194510421</v>
          </cell>
          <cell r="SI5">
            <v>0.15786927069587403</v>
          </cell>
          <cell r="SJ5">
            <v>0.33764405735902175</v>
          </cell>
          <cell r="SK5">
            <v>25803</v>
          </cell>
          <cell r="SL5">
            <v>22734</v>
          </cell>
          <cell r="SM5">
            <v>3069</v>
          </cell>
          <cell r="SN5">
            <v>2893</v>
          </cell>
          <cell r="SO5">
            <v>2893</v>
          </cell>
          <cell r="SP5">
            <v>0</v>
          </cell>
          <cell r="SQ5">
            <v>3069</v>
          </cell>
          <cell r="SR5">
            <v>0.89918455533872321</v>
          </cell>
          <cell r="SS5">
            <v>0.10081544466127683</v>
          </cell>
          <cell r="ST5">
            <v>1</v>
          </cell>
          <cell r="SU5">
            <v>0</v>
          </cell>
          <cell r="SV5">
            <v>6633</v>
          </cell>
          <cell r="SW5">
            <v>0.55758238063214527</v>
          </cell>
        </row>
        <row r="6">
          <cell r="A6">
            <v>2</v>
          </cell>
          <cell r="B6" t="str">
            <v>ECOGRAFIA</v>
          </cell>
          <cell r="K6">
            <v>1316</v>
          </cell>
          <cell r="L6">
            <v>944</v>
          </cell>
          <cell r="M6">
            <v>944</v>
          </cell>
          <cell r="O6">
            <v>372</v>
          </cell>
          <cell r="P6">
            <v>372</v>
          </cell>
          <cell r="W6">
            <v>944</v>
          </cell>
          <cell r="X6">
            <v>598</v>
          </cell>
          <cell r="Y6">
            <v>201</v>
          </cell>
          <cell r="Z6">
            <v>145</v>
          </cell>
          <cell r="AA6">
            <v>0.63347457627118642</v>
          </cell>
          <cell r="AB6">
            <v>0.21292372881355931</v>
          </cell>
          <cell r="AC6">
            <v>0.15360169491525424</v>
          </cell>
          <cell r="AD6">
            <v>5355</v>
          </cell>
          <cell r="AE6">
            <v>2458</v>
          </cell>
          <cell r="AF6">
            <v>793</v>
          </cell>
          <cell r="AG6">
            <v>665</v>
          </cell>
          <cell r="AH6">
            <v>0.62768130745658834</v>
          </cell>
          <cell r="AI6">
            <v>0.20250255362614913</v>
          </cell>
          <cell r="AJ6">
            <v>0.16981613891726252</v>
          </cell>
          <cell r="AK6">
            <v>3916</v>
          </cell>
          <cell r="AL6">
            <v>3916</v>
          </cell>
          <cell r="AN6">
            <v>1439</v>
          </cell>
          <cell r="AO6">
            <v>1439</v>
          </cell>
          <cell r="AR6">
            <v>0.73127917833800182</v>
          </cell>
          <cell r="AS6">
            <v>0.26872082166199812</v>
          </cell>
          <cell r="AV6">
            <v>538</v>
          </cell>
          <cell r="AW6">
            <v>0.56991525423728817</v>
          </cell>
          <cell r="AX6">
            <v>1328</v>
          </cell>
          <cell r="AY6">
            <v>931</v>
          </cell>
          <cell r="AZ6">
            <v>931</v>
          </cell>
          <cell r="BB6">
            <v>397</v>
          </cell>
          <cell r="BC6">
            <v>397</v>
          </cell>
          <cell r="BJ6">
            <v>931</v>
          </cell>
          <cell r="BK6">
            <v>592</v>
          </cell>
          <cell r="BL6">
            <v>212</v>
          </cell>
          <cell r="BM6">
            <v>127</v>
          </cell>
          <cell r="BN6">
            <v>0.63587540279269605</v>
          </cell>
          <cell r="BO6">
            <v>0.22771213748657357</v>
          </cell>
          <cell r="BP6">
            <v>0.13641245972073041</v>
          </cell>
          <cell r="BQ6">
            <v>5715</v>
          </cell>
          <cell r="BR6">
            <v>2678</v>
          </cell>
          <cell r="BS6">
            <v>830</v>
          </cell>
          <cell r="BT6">
            <v>598</v>
          </cell>
          <cell r="BU6">
            <v>0.65221626887481732</v>
          </cell>
          <cell r="BV6">
            <v>0.20214320506575742</v>
          </cell>
          <cell r="BW6">
            <v>0.14564052605942523</v>
          </cell>
          <cell r="BX6">
            <v>4106</v>
          </cell>
          <cell r="BY6">
            <v>4106</v>
          </cell>
          <cell r="CA6">
            <v>1609</v>
          </cell>
          <cell r="CB6">
            <v>1609</v>
          </cell>
          <cell r="CE6">
            <v>0.71846019247594051</v>
          </cell>
          <cell r="CF6">
            <v>0.28153980752405949</v>
          </cell>
          <cell r="CI6">
            <v>534</v>
          </cell>
          <cell r="CJ6">
            <v>0.57357679914070892</v>
          </cell>
          <cell r="CK6">
            <v>1281</v>
          </cell>
          <cell r="CL6">
            <v>928</v>
          </cell>
          <cell r="CM6">
            <v>928</v>
          </cell>
          <cell r="CO6">
            <v>353</v>
          </cell>
          <cell r="CP6">
            <v>353</v>
          </cell>
          <cell r="CW6">
            <v>928</v>
          </cell>
          <cell r="CX6">
            <v>572</v>
          </cell>
          <cell r="CY6">
            <v>171</v>
          </cell>
          <cell r="CZ6">
            <v>185</v>
          </cell>
          <cell r="DA6">
            <v>0.61637931034482762</v>
          </cell>
          <cell r="DB6">
            <v>0.18426724137931033</v>
          </cell>
          <cell r="DC6">
            <v>0.19935344827586207</v>
          </cell>
          <cell r="DD6">
            <v>5558</v>
          </cell>
          <cell r="DE6">
            <v>2587</v>
          </cell>
          <cell r="DF6">
            <v>655</v>
          </cell>
          <cell r="DG6">
            <v>822</v>
          </cell>
          <cell r="DH6">
            <v>0.63656496062992129</v>
          </cell>
          <cell r="DI6">
            <v>0.16117125984251968</v>
          </cell>
          <cell r="DJ6">
            <v>0.20226377952755906</v>
          </cell>
          <cell r="DK6">
            <v>4064</v>
          </cell>
          <cell r="DL6">
            <v>4064</v>
          </cell>
          <cell r="DN6">
            <v>1494</v>
          </cell>
          <cell r="DO6">
            <v>1494</v>
          </cell>
          <cell r="DR6">
            <v>0.73119827275998561</v>
          </cell>
          <cell r="DS6">
            <v>0.26880172724001439</v>
          </cell>
          <cell r="DV6">
            <v>518</v>
          </cell>
          <cell r="DW6">
            <v>0.55818965517241381</v>
          </cell>
          <cell r="DX6">
            <v>0</v>
          </cell>
          <cell r="DY6">
            <v>0</v>
          </cell>
          <cell r="EB6">
            <v>0</v>
          </cell>
          <cell r="EJ6">
            <v>0</v>
          </cell>
          <cell r="EN6" t="e">
            <v>#DIV/0!</v>
          </cell>
          <cell r="EO6" t="e">
            <v>#DIV/0!</v>
          </cell>
          <cell r="EP6" t="e">
            <v>#DIV/0!</v>
          </cell>
          <cell r="EQ6">
            <v>0</v>
          </cell>
          <cell r="EU6" t="e">
            <v>#DIV/0!</v>
          </cell>
          <cell r="EV6" t="e">
            <v>#DIV/0!</v>
          </cell>
          <cell r="EW6" t="e">
            <v>#DIV/0!</v>
          </cell>
          <cell r="EX6">
            <v>0</v>
          </cell>
          <cell r="FA6">
            <v>0</v>
          </cell>
          <cell r="FE6" t="e">
            <v>#DIV/0!</v>
          </cell>
          <cell r="FF6" t="e">
            <v>#DIV/0!</v>
          </cell>
          <cell r="FJ6" t="e">
            <v>#DIV/0!</v>
          </cell>
          <cell r="FK6">
            <v>0</v>
          </cell>
          <cell r="FL6">
            <v>0</v>
          </cell>
          <cell r="FO6">
            <v>0</v>
          </cell>
          <cell r="FW6">
            <v>0</v>
          </cell>
          <cell r="GA6" t="e">
            <v>#DIV/0!</v>
          </cell>
          <cell r="GB6" t="e">
            <v>#DIV/0!</v>
          </cell>
          <cell r="GC6" t="e">
            <v>#DIV/0!</v>
          </cell>
          <cell r="GD6">
            <v>0</v>
          </cell>
          <cell r="GH6" t="e">
            <v>#DIV/0!</v>
          </cell>
          <cell r="GI6" t="e">
            <v>#DIV/0!</v>
          </cell>
          <cell r="GJ6" t="e">
            <v>#DIV/0!</v>
          </cell>
          <cell r="GK6">
            <v>0</v>
          </cell>
          <cell r="GN6">
            <v>0</v>
          </cell>
          <cell r="GR6" t="e">
            <v>#DIV/0!</v>
          </cell>
          <cell r="GS6" t="e">
            <v>#DIV/0!</v>
          </cell>
          <cell r="GW6" t="e">
            <v>#DIV/0!</v>
          </cell>
          <cell r="GX6">
            <v>0</v>
          </cell>
          <cell r="GY6">
            <v>0</v>
          </cell>
          <cell r="HB6">
            <v>0</v>
          </cell>
          <cell r="HJ6">
            <v>0</v>
          </cell>
          <cell r="HN6" t="e">
            <v>#DIV/0!</v>
          </cell>
          <cell r="HO6" t="e">
            <v>#DIV/0!</v>
          </cell>
          <cell r="HP6" t="e">
            <v>#DIV/0!</v>
          </cell>
          <cell r="HQ6">
            <v>0</v>
          </cell>
          <cell r="HU6" t="e">
            <v>#DIV/0!</v>
          </cell>
          <cell r="HV6" t="e">
            <v>#DIV/0!</v>
          </cell>
          <cell r="HW6" t="e">
            <v>#DIV/0!</v>
          </cell>
          <cell r="HX6">
            <v>0</v>
          </cell>
          <cell r="IA6">
            <v>0</v>
          </cell>
          <cell r="IE6" t="e">
            <v>#DIV/0!</v>
          </cell>
          <cell r="IF6" t="e">
            <v>#DIV/0!</v>
          </cell>
          <cell r="IJ6" t="e">
            <v>#DIV/0!</v>
          </cell>
          <cell r="IK6">
            <v>0</v>
          </cell>
          <cell r="IL6">
            <v>0</v>
          </cell>
          <cell r="IO6">
            <v>0</v>
          </cell>
          <cell r="IW6">
            <v>0</v>
          </cell>
          <cell r="JA6" t="e">
            <v>#DIV/0!</v>
          </cell>
          <cell r="JB6" t="e">
            <v>#DIV/0!</v>
          </cell>
          <cell r="JC6" t="e">
            <v>#DIV/0!</v>
          </cell>
          <cell r="JD6">
            <v>0</v>
          </cell>
          <cell r="JH6" t="e">
            <v>#DIV/0!</v>
          </cell>
          <cell r="JI6" t="e">
            <v>#DIV/0!</v>
          </cell>
          <cell r="JJ6" t="e">
            <v>#DIV/0!</v>
          </cell>
          <cell r="JK6">
            <v>0</v>
          </cell>
          <cell r="JN6">
            <v>0</v>
          </cell>
          <cell r="JR6" t="e">
            <v>#DIV/0!</v>
          </cell>
          <cell r="JS6" t="e">
            <v>#DIV/0!</v>
          </cell>
          <cell r="JW6" t="e">
            <v>#DIV/0!</v>
          </cell>
          <cell r="JX6">
            <v>0</v>
          </cell>
          <cell r="JY6">
            <v>0</v>
          </cell>
          <cell r="KB6">
            <v>0</v>
          </cell>
          <cell r="KJ6">
            <v>0</v>
          </cell>
          <cell r="KN6" t="e">
            <v>#DIV/0!</v>
          </cell>
          <cell r="KO6" t="e">
            <v>#DIV/0!</v>
          </cell>
          <cell r="KP6" t="e">
            <v>#DIV/0!</v>
          </cell>
          <cell r="KQ6">
            <v>0</v>
          </cell>
          <cell r="KU6" t="e">
            <v>#DIV/0!</v>
          </cell>
          <cell r="KV6" t="e">
            <v>#DIV/0!</v>
          </cell>
          <cell r="KW6" t="e">
            <v>#DIV/0!</v>
          </cell>
          <cell r="KX6">
            <v>0</v>
          </cell>
          <cell r="LA6">
            <v>0</v>
          </cell>
          <cell r="LE6" t="e">
            <v>#DIV/0!</v>
          </cell>
          <cell r="LF6" t="e">
            <v>#DIV/0!</v>
          </cell>
          <cell r="LJ6" t="e">
            <v>#DIV/0!</v>
          </cell>
          <cell r="LK6">
            <v>0</v>
          </cell>
          <cell r="LL6">
            <v>0</v>
          </cell>
          <cell r="LO6">
            <v>0</v>
          </cell>
          <cell r="LW6">
            <v>0</v>
          </cell>
          <cell r="MA6" t="e">
            <v>#DIV/0!</v>
          </cell>
          <cell r="MB6" t="e">
            <v>#DIV/0!</v>
          </cell>
          <cell r="MC6" t="e">
            <v>#DIV/0!</v>
          </cell>
          <cell r="MD6">
            <v>0</v>
          </cell>
          <cell r="MH6" t="e">
            <v>#DIV/0!</v>
          </cell>
          <cell r="MI6" t="e">
            <v>#DIV/0!</v>
          </cell>
          <cell r="MJ6" t="e">
            <v>#DIV/0!</v>
          </cell>
          <cell r="MK6">
            <v>0</v>
          </cell>
          <cell r="MN6">
            <v>0</v>
          </cell>
          <cell r="MR6" t="e">
            <v>#DIV/0!</v>
          </cell>
          <cell r="MS6" t="e">
            <v>#DIV/0!</v>
          </cell>
          <cell r="MW6" t="e">
            <v>#DIV/0!</v>
          </cell>
          <cell r="MX6">
            <v>0</v>
          </cell>
          <cell r="MY6">
            <v>0</v>
          </cell>
          <cell r="NB6">
            <v>0</v>
          </cell>
          <cell r="NJ6">
            <v>0</v>
          </cell>
          <cell r="NN6" t="e">
            <v>#DIV/0!</v>
          </cell>
          <cell r="NO6" t="e">
            <v>#DIV/0!</v>
          </cell>
          <cell r="NP6" t="e">
            <v>#DIV/0!</v>
          </cell>
          <cell r="NQ6">
            <v>0</v>
          </cell>
          <cell r="NU6" t="e">
            <v>#DIV/0!</v>
          </cell>
          <cell r="NV6" t="e">
            <v>#DIV/0!</v>
          </cell>
          <cell r="NW6" t="e">
            <v>#DIV/0!</v>
          </cell>
          <cell r="NX6">
            <v>0</v>
          </cell>
          <cell r="OA6">
            <v>0</v>
          </cell>
          <cell r="OE6" t="e">
            <v>#DIV/0!</v>
          </cell>
          <cell r="OF6" t="e">
            <v>#DIV/0!</v>
          </cell>
          <cell r="OJ6" t="e">
            <v>#DIV/0!</v>
          </cell>
          <cell r="OK6">
            <v>0</v>
          </cell>
          <cell r="OL6">
            <v>0</v>
          </cell>
          <cell r="OO6">
            <v>0</v>
          </cell>
          <cell r="OW6">
            <v>0</v>
          </cell>
          <cell r="PA6" t="e">
            <v>#DIV/0!</v>
          </cell>
          <cell r="PB6" t="e">
            <v>#DIV/0!</v>
          </cell>
          <cell r="PC6" t="e">
            <v>#DIV/0!</v>
          </cell>
          <cell r="PD6">
            <v>0</v>
          </cell>
          <cell r="PH6" t="e">
            <v>#DIV/0!</v>
          </cell>
          <cell r="PI6" t="e">
            <v>#DIV/0!</v>
          </cell>
          <cell r="PJ6" t="e">
            <v>#DIV/0!</v>
          </cell>
          <cell r="PK6">
            <v>0</v>
          </cell>
          <cell r="PN6">
            <v>0</v>
          </cell>
          <cell r="PR6" t="e">
            <v>#DIV/0!</v>
          </cell>
          <cell r="PS6" t="e">
            <v>#DIV/0!</v>
          </cell>
          <cell r="PW6" t="e">
            <v>#DIV/0!</v>
          </cell>
          <cell r="PX6">
            <v>0</v>
          </cell>
          <cell r="PY6">
            <v>0</v>
          </cell>
          <cell r="QB6">
            <v>0</v>
          </cell>
          <cell r="QJ6">
            <v>0</v>
          </cell>
          <cell r="QN6" t="e">
            <v>#DIV/0!</v>
          </cell>
          <cell r="QO6" t="e">
            <v>#DIV/0!</v>
          </cell>
          <cell r="QP6" t="e">
            <v>#DIV/0!</v>
          </cell>
          <cell r="QQ6">
            <v>0</v>
          </cell>
          <cell r="QU6" t="e">
            <v>#DIV/0!</v>
          </cell>
          <cell r="QV6" t="e">
            <v>#DIV/0!</v>
          </cell>
          <cell r="QW6" t="e">
            <v>#DIV/0!</v>
          </cell>
          <cell r="QX6">
            <v>0</v>
          </cell>
          <cell r="RA6">
            <v>0</v>
          </cell>
          <cell r="RE6" t="e">
            <v>#DIV/0!</v>
          </cell>
          <cell r="RF6" t="e">
            <v>#DIV/0!</v>
          </cell>
          <cell r="RJ6" t="e">
            <v>#DIV/0!</v>
          </cell>
          <cell r="RK6">
            <v>3925</v>
          </cell>
          <cell r="RL6">
            <v>2803</v>
          </cell>
          <cell r="RM6">
            <v>2803</v>
          </cell>
          <cell r="RO6">
            <v>1122</v>
          </cell>
          <cell r="RP6">
            <v>1122</v>
          </cell>
          <cell r="RW6">
            <v>2803</v>
          </cell>
          <cell r="RX6">
            <v>1762</v>
          </cell>
          <cell r="RY6">
            <v>584</v>
          </cell>
          <cell r="RZ6">
            <v>457</v>
          </cell>
          <cell r="SA6">
            <v>0.62861220121298611</v>
          </cell>
          <cell r="SB6">
            <v>0.20834819835890117</v>
          </cell>
          <cell r="SC6">
            <v>0.16303960042811275</v>
          </cell>
          <cell r="SD6">
            <v>16628</v>
          </cell>
          <cell r="SE6">
            <v>7723</v>
          </cell>
          <cell r="SF6">
            <v>2278</v>
          </cell>
          <cell r="SG6">
            <v>2085</v>
          </cell>
          <cell r="SH6">
            <v>0.63900380605659446</v>
          </cell>
          <cell r="SI6">
            <v>0.18848254178388218</v>
          </cell>
          <cell r="SJ6">
            <v>0.17251365215952341</v>
          </cell>
          <cell r="SK6">
            <v>12086</v>
          </cell>
          <cell r="SL6">
            <v>12086</v>
          </cell>
          <cell r="SN6">
            <v>4542</v>
          </cell>
          <cell r="SO6">
            <v>4542</v>
          </cell>
          <cell r="SR6">
            <v>0.72684628337743562</v>
          </cell>
          <cell r="SS6">
            <v>0.27315371662256432</v>
          </cell>
          <cell r="SV6">
            <v>1590</v>
          </cell>
          <cell r="SW6">
            <v>0.56724937566892619</v>
          </cell>
        </row>
        <row r="7">
          <cell r="A7">
            <v>3</v>
          </cell>
          <cell r="B7" t="str">
            <v>TOMOGRAFIA</v>
          </cell>
          <cell r="K7">
            <v>337</v>
          </cell>
          <cell r="W7">
            <v>337</v>
          </cell>
          <cell r="X7">
            <v>241</v>
          </cell>
          <cell r="Y7">
            <v>96</v>
          </cell>
          <cell r="AA7">
            <v>0.71513353115727007</v>
          </cell>
          <cell r="AB7">
            <v>0.28486646884272998</v>
          </cell>
          <cell r="AC7">
            <v>0</v>
          </cell>
          <cell r="AV7">
            <v>252</v>
          </cell>
          <cell r="AW7">
            <v>0.74777448071216612</v>
          </cell>
          <cell r="AX7">
            <v>123</v>
          </cell>
          <cell r="BJ7">
            <v>123</v>
          </cell>
          <cell r="BK7">
            <v>87</v>
          </cell>
          <cell r="BL7">
            <v>36</v>
          </cell>
          <cell r="BN7">
            <v>0.70731707317073167</v>
          </cell>
          <cell r="BO7">
            <v>0.29268292682926828</v>
          </cell>
          <cell r="BP7">
            <v>0</v>
          </cell>
          <cell r="CI7">
            <v>93</v>
          </cell>
          <cell r="CJ7">
            <v>0.75609756097560976</v>
          </cell>
          <cell r="CK7">
            <v>247</v>
          </cell>
          <cell r="CW7">
            <v>247</v>
          </cell>
          <cell r="CX7">
            <v>38</v>
          </cell>
          <cell r="CY7">
            <v>116</v>
          </cell>
          <cell r="CZ7">
            <v>93</v>
          </cell>
          <cell r="DA7">
            <v>0.15384615384615385</v>
          </cell>
          <cell r="DB7">
            <v>0.46963562753036436</v>
          </cell>
          <cell r="DC7">
            <v>0.37651821862348178</v>
          </cell>
          <cell r="DV7">
            <v>183</v>
          </cell>
          <cell r="DW7">
            <v>0.74089068825910931</v>
          </cell>
          <cell r="DX7">
            <v>0</v>
          </cell>
          <cell r="EJ7">
            <v>0</v>
          </cell>
          <cell r="EN7" t="e">
            <v>#DIV/0!</v>
          </cell>
          <cell r="EO7" t="e">
            <v>#DIV/0!</v>
          </cell>
          <cell r="EP7" t="e">
            <v>#DIV/0!</v>
          </cell>
          <cell r="FJ7" t="e">
            <v>#DIV/0!</v>
          </cell>
          <cell r="FK7">
            <v>0</v>
          </cell>
          <cell r="FW7">
            <v>0</v>
          </cell>
          <cell r="GA7">
            <v>0</v>
          </cell>
          <cell r="GB7">
            <v>0</v>
          </cell>
          <cell r="GC7">
            <v>0</v>
          </cell>
          <cell r="GW7">
            <v>0</v>
          </cell>
          <cell r="GX7">
            <v>0</v>
          </cell>
          <cell r="HJ7">
            <v>0</v>
          </cell>
          <cell r="HN7">
            <v>0</v>
          </cell>
          <cell r="HO7">
            <v>0</v>
          </cell>
          <cell r="HP7">
            <v>0</v>
          </cell>
          <cell r="IJ7">
            <v>0</v>
          </cell>
          <cell r="IK7">
            <v>0</v>
          </cell>
          <cell r="IW7">
            <v>0</v>
          </cell>
          <cell r="JA7" t="e">
            <v>#DIV/0!</v>
          </cell>
          <cell r="JB7" t="e">
            <v>#DIV/0!</v>
          </cell>
          <cell r="JC7" t="e">
            <v>#DIV/0!</v>
          </cell>
          <cell r="JW7" t="e">
            <v>#DIV/0!</v>
          </cell>
          <cell r="JX7">
            <v>0</v>
          </cell>
          <cell r="KJ7">
            <v>0</v>
          </cell>
          <cell r="KN7" t="e">
            <v>#DIV/0!</v>
          </cell>
          <cell r="KO7" t="e">
            <v>#DIV/0!</v>
          </cell>
          <cell r="KP7" t="e">
            <v>#DIV/0!</v>
          </cell>
          <cell r="LJ7" t="e">
            <v>#DIV/0!</v>
          </cell>
          <cell r="LK7">
            <v>0</v>
          </cell>
          <cell r="LW7">
            <v>0</v>
          </cell>
          <cell r="MA7" t="e">
            <v>#DIV/0!</v>
          </cell>
          <cell r="MB7" t="e">
            <v>#DIV/0!</v>
          </cell>
          <cell r="MC7" t="e">
            <v>#DIV/0!</v>
          </cell>
          <cell r="MW7" t="e">
            <v>#DIV/0!</v>
          </cell>
          <cell r="MX7">
            <v>0</v>
          </cell>
          <cell r="NJ7">
            <v>0</v>
          </cell>
          <cell r="NN7" t="e">
            <v>#DIV/0!</v>
          </cell>
          <cell r="NO7" t="e">
            <v>#DIV/0!</v>
          </cell>
          <cell r="NP7" t="e">
            <v>#DIV/0!</v>
          </cell>
          <cell r="OJ7" t="e">
            <v>#DIV/0!</v>
          </cell>
          <cell r="OK7">
            <v>0</v>
          </cell>
          <cell r="OW7">
            <v>0</v>
          </cell>
          <cell r="PA7" t="e">
            <v>#DIV/0!</v>
          </cell>
          <cell r="PB7" t="e">
            <v>#DIV/0!</v>
          </cell>
          <cell r="PC7" t="e">
            <v>#DIV/0!</v>
          </cell>
          <cell r="PW7" t="e">
            <v>#DIV/0!</v>
          </cell>
          <cell r="PX7">
            <v>0</v>
          </cell>
          <cell r="QJ7">
            <v>0</v>
          </cell>
          <cell r="QN7" t="e">
            <v>#DIV/0!</v>
          </cell>
          <cell r="QO7" t="e">
            <v>#DIV/0!</v>
          </cell>
          <cell r="QP7" t="e">
            <v>#DIV/0!</v>
          </cell>
          <cell r="RJ7" t="e">
            <v>#DIV/0!</v>
          </cell>
          <cell r="RK7">
            <v>707</v>
          </cell>
          <cell r="RW7">
            <v>707</v>
          </cell>
          <cell r="RX7">
            <v>366</v>
          </cell>
          <cell r="RY7">
            <v>248</v>
          </cell>
          <cell r="RZ7">
            <v>93</v>
          </cell>
          <cell r="SA7">
            <v>0.51768033946251768</v>
          </cell>
          <cell r="SB7">
            <v>0.35077793493635079</v>
          </cell>
          <cell r="SC7">
            <v>0.13154172560113153</v>
          </cell>
          <cell r="SV7">
            <v>528</v>
          </cell>
          <cell r="SW7">
            <v>0.74681753889674685</v>
          </cell>
        </row>
        <row r="8">
          <cell r="A8">
            <v>4</v>
          </cell>
          <cell r="B8" t="str">
            <v>HEMODINAMICA</v>
          </cell>
          <cell r="K8">
            <v>31</v>
          </cell>
          <cell r="W8">
            <v>31</v>
          </cell>
          <cell r="X8">
            <v>3</v>
          </cell>
          <cell r="Y8">
            <v>28</v>
          </cell>
          <cell r="AA8">
            <v>9.6774193548387094E-2</v>
          </cell>
          <cell r="AB8">
            <v>0.90322580645161288</v>
          </cell>
          <cell r="AC8">
            <v>0</v>
          </cell>
          <cell r="AV8">
            <v>17</v>
          </cell>
          <cell r="AW8">
            <v>0.54838709677419351</v>
          </cell>
          <cell r="AX8">
            <v>18</v>
          </cell>
          <cell r="BJ8">
            <v>18</v>
          </cell>
          <cell r="BK8">
            <v>3</v>
          </cell>
          <cell r="BL8">
            <v>15</v>
          </cell>
          <cell r="BN8">
            <v>0.16666666666666666</v>
          </cell>
          <cell r="BO8">
            <v>0.83333333333333337</v>
          </cell>
          <cell r="BP8">
            <v>0</v>
          </cell>
          <cell r="CI8">
            <v>17</v>
          </cell>
          <cell r="CJ8">
            <v>0.94444444444444442</v>
          </cell>
          <cell r="CK8">
            <v>21</v>
          </cell>
          <cell r="CW8">
            <v>21</v>
          </cell>
          <cell r="CX8">
            <v>3</v>
          </cell>
          <cell r="CY8">
            <v>18</v>
          </cell>
          <cell r="DA8">
            <v>0.14285714285714285</v>
          </cell>
          <cell r="DB8">
            <v>0.8571428571428571</v>
          </cell>
          <cell r="DC8">
            <v>0</v>
          </cell>
          <cell r="DV8">
            <v>20</v>
          </cell>
          <cell r="DW8">
            <v>0.95238095238095233</v>
          </cell>
          <cell r="DX8">
            <v>0</v>
          </cell>
          <cell r="EJ8">
            <v>0</v>
          </cell>
          <cell r="EN8" t="e">
            <v>#DIV/0!</v>
          </cell>
          <cell r="EO8" t="e">
            <v>#DIV/0!</v>
          </cell>
          <cell r="EP8" t="e">
            <v>#DIV/0!</v>
          </cell>
          <cell r="FJ8" t="e">
            <v>#DIV/0!</v>
          </cell>
          <cell r="FK8">
            <v>0</v>
          </cell>
          <cell r="FW8">
            <v>0</v>
          </cell>
          <cell r="GA8" t="e">
            <v>#DIV/0!</v>
          </cell>
          <cell r="GB8" t="e">
            <v>#DIV/0!</v>
          </cell>
          <cell r="GC8" t="e">
            <v>#DIV/0!</v>
          </cell>
          <cell r="GW8" t="e">
            <v>#DIV/0!</v>
          </cell>
          <cell r="GX8">
            <v>0</v>
          </cell>
          <cell r="HJ8">
            <v>0</v>
          </cell>
          <cell r="HN8" t="e">
            <v>#DIV/0!</v>
          </cell>
          <cell r="HO8" t="e">
            <v>#DIV/0!</v>
          </cell>
          <cell r="HP8" t="e">
            <v>#DIV/0!</v>
          </cell>
          <cell r="IJ8" t="e">
            <v>#DIV/0!</v>
          </cell>
          <cell r="IK8">
            <v>0</v>
          </cell>
          <cell r="IW8">
            <v>0</v>
          </cell>
          <cell r="JA8" t="e">
            <v>#DIV/0!</v>
          </cell>
          <cell r="JB8" t="e">
            <v>#DIV/0!</v>
          </cell>
          <cell r="JC8" t="e">
            <v>#DIV/0!</v>
          </cell>
          <cell r="JW8" t="e">
            <v>#DIV/0!</v>
          </cell>
          <cell r="JX8">
            <v>0</v>
          </cell>
          <cell r="KJ8">
            <v>0</v>
          </cell>
          <cell r="KN8" t="e">
            <v>#DIV/0!</v>
          </cell>
          <cell r="KO8" t="e">
            <v>#DIV/0!</v>
          </cell>
          <cell r="KP8" t="e">
            <v>#DIV/0!</v>
          </cell>
          <cell r="LJ8" t="e">
            <v>#DIV/0!</v>
          </cell>
          <cell r="LK8">
            <v>0</v>
          </cell>
          <cell r="LW8">
            <v>0</v>
          </cell>
          <cell r="MA8" t="e">
            <v>#DIV/0!</v>
          </cell>
          <cell r="MB8" t="e">
            <v>#DIV/0!</v>
          </cell>
          <cell r="MC8" t="e">
            <v>#DIV/0!</v>
          </cell>
          <cell r="MW8" t="e">
            <v>#DIV/0!</v>
          </cell>
          <cell r="MX8">
            <v>0</v>
          </cell>
          <cell r="NJ8">
            <v>0</v>
          </cell>
          <cell r="NN8" t="e">
            <v>#DIV/0!</v>
          </cell>
          <cell r="NO8" t="e">
            <v>#DIV/0!</v>
          </cell>
          <cell r="NP8" t="e">
            <v>#DIV/0!</v>
          </cell>
          <cell r="OJ8" t="e">
            <v>#DIV/0!</v>
          </cell>
          <cell r="OK8">
            <v>0</v>
          </cell>
          <cell r="OW8">
            <v>0</v>
          </cell>
          <cell r="PA8" t="e">
            <v>#DIV/0!</v>
          </cell>
          <cell r="PB8" t="e">
            <v>#DIV/0!</v>
          </cell>
          <cell r="PC8" t="e">
            <v>#DIV/0!</v>
          </cell>
          <cell r="PW8" t="e">
            <v>#DIV/0!</v>
          </cell>
          <cell r="PX8">
            <v>0</v>
          </cell>
          <cell r="QJ8">
            <v>0</v>
          </cell>
          <cell r="QN8" t="e">
            <v>#DIV/0!</v>
          </cell>
          <cell r="QO8" t="e">
            <v>#DIV/0!</v>
          </cell>
          <cell r="QP8" t="e">
            <v>#DIV/0!</v>
          </cell>
          <cell r="RJ8" t="e">
            <v>#DIV/0!</v>
          </cell>
          <cell r="RK8">
            <v>70</v>
          </cell>
          <cell r="RW8">
            <v>70</v>
          </cell>
          <cell r="RX8">
            <v>9</v>
          </cell>
          <cell r="RY8">
            <v>61</v>
          </cell>
          <cell r="RZ8">
            <v>0</v>
          </cell>
          <cell r="SA8">
            <v>0.12857142857142856</v>
          </cell>
          <cell r="SB8">
            <v>0.87142857142857144</v>
          </cell>
          <cell r="SC8">
            <v>0</v>
          </cell>
          <cell r="SV8">
            <v>54</v>
          </cell>
          <cell r="SW8">
            <v>0.77142857142857146</v>
          </cell>
        </row>
        <row r="9">
          <cell r="A9">
            <v>5</v>
          </cell>
          <cell r="B9" t="str">
            <v>ARCO EN "C"</v>
          </cell>
          <cell r="K9">
            <v>8</v>
          </cell>
          <cell r="W9">
            <v>8</v>
          </cell>
          <cell r="X9">
            <v>5</v>
          </cell>
          <cell r="Y9">
            <v>3</v>
          </cell>
          <cell r="AA9">
            <v>0.625</v>
          </cell>
          <cell r="AB9">
            <v>0.375</v>
          </cell>
          <cell r="AC9">
            <v>0</v>
          </cell>
          <cell r="AX9">
            <v>23</v>
          </cell>
          <cell r="BJ9">
            <v>23</v>
          </cell>
          <cell r="BK9">
            <v>7</v>
          </cell>
          <cell r="BL9">
            <v>16</v>
          </cell>
          <cell r="BN9">
            <v>0.30434782608695654</v>
          </cell>
          <cell r="BO9">
            <v>0.69565217391304346</v>
          </cell>
          <cell r="BP9">
            <v>0</v>
          </cell>
          <cell r="CK9">
            <v>34</v>
          </cell>
          <cell r="CW9">
            <v>34</v>
          </cell>
          <cell r="CX9">
            <v>19</v>
          </cell>
          <cell r="CY9">
            <v>15</v>
          </cell>
          <cell r="DA9">
            <v>0.55882352941176472</v>
          </cell>
          <cell r="DB9">
            <v>0.44117647058823528</v>
          </cell>
          <cell r="DC9">
            <v>0</v>
          </cell>
          <cell r="DX9">
            <v>0</v>
          </cell>
          <cell r="EJ9">
            <v>0</v>
          </cell>
          <cell r="EN9" t="e">
            <v>#DIV/0!</v>
          </cell>
          <cell r="EO9" t="e">
            <v>#DIV/0!</v>
          </cell>
          <cell r="EP9" t="e">
            <v>#DIV/0!</v>
          </cell>
          <cell r="FK9">
            <v>0</v>
          </cell>
          <cell r="FW9">
            <v>0</v>
          </cell>
          <cell r="GA9" t="e">
            <v>#DIV/0!</v>
          </cell>
          <cell r="GB9" t="e">
            <v>#DIV/0!</v>
          </cell>
          <cell r="GC9" t="e">
            <v>#DIV/0!</v>
          </cell>
          <cell r="GX9">
            <v>0</v>
          </cell>
          <cell r="HJ9">
            <v>0</v>
          </cell>
          <cell r="HN9" t="e">
            <v>#DIV/0!</v>
          </cell>
          <cell r="HO9" t="e">
            <v>#DIV/0!</v>
          </cell>
          <cell r="HP9" t="e">
            <v>#DIV/0!</v>
          </cell>
          <cell r="IK9">
            <v>0</v>
          </cell>
          <cell r="IW9">
            <v>0</v>
          </cell>
          <cell r="JA9" t="e">
            <v>#DIV/0!</v>
          </cell>
          <cell r="JB9" t="e">
            <v>#DIV/0!</v>
          </cell>
          <cell r="JC9" t="e">
            <v>#DIV/0!</v>
          </cell>
          <cell r="JX9">
            <v>0</v>
          </cell>
          <cell r="KJ9">
            <v>0</v>
          </cell>
          <cell r="KN9" t="e">
            <v>#DIV/0!</v>
          </cell>
          <cell r="KO9" t="e">
            <v>#DIV/0!</v>
          </cell>
          <cell r="KP9" t="e">
            <v>#DIV/0!</v>
          </cell>
          <cell r="LK9">
            <v>0</v>
          </cell>
          <cell r="LW9">
            <v>0</v>
          </cell>
          <cell r="MA9" t="e">
            <v>#DIV/0!</v>
          </cell>
          <cell r="MB9" t="e">
            <v>#DIV/0!</v>
          </cell>
          <cell r="MC9" t="e">
            <v>#DIV/0!</v>
          </cell>
          <cell r="MX9">
            <v>0</v>
          </cell>
          <cell r="NJ9">
            <v>0</v>
          </cell>
          <cell r="NN9" t="e">
            <v>#DIV/0!</v>
          </cell>
          <cell r="NO9" t="e">
            <v>#DIV/0!</v>
          </cell>
          <cell r="NP9" t="e">
            <v>#DIV/0!</v>
          </cell>
          <cell r="OK9">
            <v>0</v>
          </cell>
          <cell r="OW9">
            <v>0</v>
          </cell>
          <cell r="PA9" t="e">
            <v>#DIV/0!</v>
          </cell>
          <cell r="PB9" t="e">
            <v>#DIV/0!</v>
          </cell>
          <cell r="PC9" t="e">
            <v>#DIV/0!</v>
          </cell>
          <cell r="PX9">
            <v>0</v>
          </cell>
          <cell r="QJ9">
            <v>0</v>
          </cell>
          <cell r="QN9" t="e">
            <v>#DIV/0!</v>
          </cell>
          <cell r="QO9" t="e">
            <v>#DIV/0!</v>
          </cell>
          <cell r="QP9" t="e">
            <v>#DIV/0!</v>
          </cell>
          <cell r="RK9">
            <v>65</v>
          </cell>
          <cell r="RR9" t="str">
            <v xml:space="preserve">                                      </v>
          </cell>
          <cell r="RW9">
            <v>65</v>
          </cell>
          <cell r="RX9">
            <v>31</v>
          </cell>
          <cell r="RY9">
            <v>34</v>
          </cell>
          <cell r="RZ9">
            <v>0</v>
          </cell>
          <cell r="SA9">
            <v>0.47692307692307695</v>
          </cell>
          <cell r="SB9">
            <v>0.52307692307692311</v>
          </cell>
          <cell r="SC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  <outlinePr summaryBelow="0" summaryRight="0"/>
  </sheetPr>
  <dimension ref="A2:BC596"/>
  <sheetViews>
    <sheetView showGridLines="0" tabSelected="1" zoomScale="90" zoomScaleNormal="90" workbookViewId="0">
      <pane xSplit="5" ySplit="5" topLeftCell="F6" activePane="bottomRight" state="frozen"/>
      <selection pane="topRight" activeCell="E1" sqref="E1"/>
      <selection pane="bottomLeft" activeCell="A6" sqref="A6"/>
      <selection pane="bottomRight" activeCell="R5" sqref="R5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4.140625" style="1" customWidth="1"/>
    <col min="4" max="4" width="5.85546875" style="1" customWidth="1"/>
    <col min="5" max="5" width="45.85546875" style="1" customWidth="1"/>
    <col min="6" max="6" width="8.42578125" style="1" customWidth="1"/>
    <col min="7" max="7" width="7.28515625" style="1" customWidth="1"/>
    <col min="8" max="8" width="7" style="1" customWidth="1"/>
    <col min="9" max="10" width="7.28515625" style="1" customWidth="1"/>
    <col min="11" max="11" width="7.7109375" style="1" customWidth="1"/>
    <col min="12" max="12" width="7.140625" style="1" customWidth="1"/>
    <col min="13" max="15" width="7.28515625" style="1" customWidth="1"/>
    <col min="16" max="18" width="8.7109375" style="1" customWidth="1"/>
    <col min="19" max="19" width="11.42578125" style="1" customWidth="1"/>
    <col min="20" max="20" width="6.85546875" style="1" customWidth="1"/>
    <col min="21" max="21" width="29.5703125" style="1" hidden="1" customWidth="1"/>
    <col min="22" max="23" width="11.42578125" style="1" hidden="1" customWidth="1"/>
    <col min="24" max="24" width="6.5703125" style="1" hidden="1" customWidth="1"/>
    <col min="25" max="36" width="11.42578125" style="1" hidden="1" customWidth="1"/>
    <col min="37" max="40" width="0" style="1" hidden="1" customWidth="1"/>
    <col min="41" max="47" width="11.42578125" style="1"/>
    <col min="48" max="48" width="0" style="1" hidden="1" customWidth="1"/>
    <col min="49" max="54" width="11.42578125" style="1"/>
    <col min="55" max="55" width="42.42578125" style="1" customWidth="1"/>
    <col min="56" max="57" width="11.42578125" style="1"/>
    <col min="58" max="58" width="44.7109375" style="1" customWidth="1"/>
    <col min="59" max="16384" width="11.42578125" style="1"/>
  </cols>
  <sheetData>
    <row r="2" spans="1:55" x14ac:dyDescent="0.25">
      <c r="C2" s="2"/>
      <c r="D2" s="2"/>
      <c r="E2" s="2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</row>
    <row r="3" spans="1:55" ht="33.75" customHeight="1" x14ac:dyDescent="0.25">
      <c r="C3" s="3"/>
      <c r="D3" s="3"/>
      <c r="E3" s="3"/>
      <c r="F3" s="3"/>
      <c r="G3" s="4"/>
      <c r="H3" s="4"/>
      <c r="I3" s="4"/>
      <c r="J3" s="4"/>
      <c r="K3"/>
      <c r="L3" s="4"/>
      <c r="M3" s="43"/>
      <c r="N3" s="4"/>
      <c r="O3" s="4"/>
      <c r="P3" s="4"/>
      <c r="Q3" s="4"/>
      <c r="R3" s="4"/>
      <c r="BC3" s="5" t="s">
        <v>0</v>
      </c>
    </row>
    <row r="4" spans="1:55" ht="33.75" customHeight="1" x14ac:dyDescent="0.25"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BC4" s="5"/>
    </row>
    <row r="5" spans="1:55" ht="33.75" customHeight="1" x14ac:dyDescent="0.25">
      <c r="A5" s="6"/>
      <c r="C5" s="800" t="s">
        <v>1</v>
      </c>
      <c r="D5" s="801"/>
      <c r="E5" s="802"/>
      <c r="F5" s="8" t="s">
        <v>230</v>
      </c>
      <c r="G5" s="7" t="s">
        <v>2</v>
      </c>
      <c r="H5" s="7" t="s">
        <v>3</v>
      </c>
      <c r="I5" s="7" t="s">
        <v>4</v>
      </c>
      <c r="J5" s="7" t="s">
        <v>5</v>
      </c>
      <c r="K5" s="7" t="s">
        <v>6</v>
      </c>
      <c r="L5" s="7" t="s">
        <v>7</v>
      </c>
      <c r="M5" s="7" t="s">
        <v>8</v>
      </c>
      <c r="N5" s="7" t="s">
        <v>9</v>
      </c>
      <c r="O5" s="418" t="s">
        <v>10</v>
      </c>
      <c r="P5" s="418" t="s">
        <v>11</v>
      </c>
      <c r="Q5" s="7" t="s">
        <v>12</v>
      </c>
      <c r="R5" s="7" t="s">
        <v>13</v>
      </c>
      <c r="S5" s="9"/>
      <c r="T5" s="10"/>
      <c r="BC5" s="5" t="s">
        <v>14</v>
      </c>
    </row>
    <row r="6" spans="1:55" ht="15" customHeight="1" x14ac:dyDescent="0.25">
      <c r="C6" s="70" t="s">
        <v>131</v>
      </c>
      <c r="D6" s="71"/>
      <c r="E6" s="71"/>
      <c r="F6" s="72">
        <f t="shared" ref="F6:R6" si="0">SUM(F8,F44)</f>
        <v>166260</v>
      </c>
      <c r="G6" s="72">
        <f t="shared" si="0"/>
        <v>12999</v>
      </c>
      <c r="H6" s="72">
        <f t="shared" si="0"/>
        <v>13898</v>
      </c>
      <c r="I6" s="72">
        <f t="shared" si="0"/>
        <v>13742</v>
      </c>
      <c r="J6" s="61">
        <f t="shared" si="0"/>
        <v>13406</v>
      </c>
      <c r="K6" s="61">
        <f t="shared" si="0"/>
        <v>13269</v>
      </c>
      <c r="L6" s="72">
        <f t="shared" si="0"/>
        <v>12046</v>
      </c>
      <c r="M6" s="72">
        <f t="shared" si="0"/>
        <v>12991</v>
      </c>
      <c r="N6" s="72">
        <f t="shared" si="0"/>
        <v>15149</v>
      </c>
      <c r="O6" s="569">
        <f t="shared" si="0"/>
        <v>14801</v>
      </c>
      <c r="P6" s="569">
        <f t="shared" si="0"/>
        <v>14759</v>
      </c>
      <c r="Q6" s="72">
        <f t="shared" si="0"/>
        <v>15222</v>
      </c>
      <c r="R6" s="422">
        <f t="shared" si="0"/>
        <v>13978</v>
      </c>
      <c r="S6" s="421"/>
      <c r="T6" s="10"/>
      <c r="BC6" s="5" t="s">
        <v>15</v>
      </c>
    </row>
    <row r="7" spans="1:55" ht="3.75" customHeight="1" x14ac:dyDescent="0.25">
      <c r="C7" s="73"/>
      <c r="D7" s="74"/>
      <c r="E7" s="74"/>
      <c r="F7" s="75"/>
      <c r="G7" s="75"/>
      <c r="H7" s="75"/>
      <c r="I7" s="75"/>
      <c r="J7" s="60"/>
      <c r="K7" s="60"/>
      <c r="L7" s="75"/>
      <c r="M7" s="75"/>
      <c r="N7" s="75"/>
      <c r="O7" s="75"/>
      <c r="P7" s="75"/>
      <c r="Q7" s="75"/>
      <c r="R7" s="423"/>
      <c r="S7" s="421"/>
      <c r="T7" s="10"/>
      <c r="BC7" s="5"/>
    </row>
    <row r="8" spans="1:55" ht="15" customHeight="1" x14ac:dyDescent="0.25">
      <c r="C8" s="76"/>
      <c r="D8" s="169" t="s">
        <v>16</v>
      </c>
      <c r="E8" s="121"/>
      <c r="F8" s="366">
        <f t="shared" ref="F8:R8" si="1">SUM(F9:F43)</f>
        <v>128077</v>
      </c>
      <c r="G8" s="366">
        <f t="shared" si="1"/>
        <v>10367</v>
      </c>
      <c r="H8" s="366">
        <f t="shared" si="1"/>
        <v>10859</v>
      </c>
      <c r="I8" s="366">
        <f t="shared" si="1"/>
        <v>10652</v>
      </c>
      <c r="J8" s="366">
        <f t="shared" si="1"/>
        <v>10415</v>
      </c>
      <c r="K8" s="366">
        <f t="shared" si="1"/>
        <v>10217</v>
      </c>
      <c r="L8" s="366">
        <f t="shared" si="1"/>
        <v>9514</v>
      </c>
      <c r="M8" s="366">
        <f t="shared" si="1"/>
        <v>9635</v>
      </c>
      <c r="N8" s="366">
        <f t="shared" si="1"/>
        <v>11442</v>
      </c>
      <c r="O8" s="366">
        <f t="shared" si="1"/>
        <v>11334</v>
      </c>
      <c r="P8" s="346">
        <f t="shared" si="1"/>
        <v>11335</v>
      </c>
      <c r="Q8" s="366">
        <f t="shared" si="1"/>
        <v>11559</v>
      </c>
      <c r="R8" s="583">
        <f t="shared" si="1"/>
        <v>10748</v>
      </c>
      <c r="S8" s="421"/>
      <c r="T8" s="10"/>
      <c r="BC8" s="5" t="s">
        <v>15</v>
      </c>
    </row>
    <row r="9" spans="1:55" ht="15" customHeight="1" x14ac:dyDescent="0.25">
      <c r="C9" s="76"/>
      <c r="D9" s="86"/>
      <c r="E9" s="362" t="s">
        <v>99</v>
      </c>
      <c r="F9" s="99">
        <f>SUM(G9:R9)</f>
        <v>1557</v>
      </c>
      <c r="G9" s="29">
        <v>116</v>
      </c>
      <c r="H9" s="29">
        <v>111</v>
      </c>
      <c r="I9" s="307">
        <v>108</v>
      </c>
      <c r="J9" s="307">
        <v>88</v>
      </c>
      <c r="K9" s="307">
        <v>94</v>
      </c>
      <c r="L9" s="307">
        <v>70</v>
      </c>
      <c r="M9" s="307">
        <v>91</v>
      </c>
      <c r="N9" s="307">
        <v>162</v>
      </c>
      <c r="O9" s="307">
        <v>163</v>
      </c>
      <c r="P9" s="307">
        <v>163</v>
      </c>
      <c r="Q9" s="307">
        <v>210</v>
      </c>
      <c r="R9" s="420">
        <v>181</v>
      </c>
      <c r="S9" s="421"/>
      <c r="T9" s="10"/>
      <c r="U9" s="476"/>
      <c r="V9" s="481"/>
      <c r="X9" s="482"/>
      <c r="Y9" s="480"/>
      <c r="BC9" s="5"/>
    </row>
    <row r="10" spans="1:55" ht="15" customHeight="1" x14ac:dyDescent="0.25">
      <c r="C10" s="76"/>
      <c r="D10" s="86"/>
      <c r="E10" s="362" t="s">
        <v>100</v>
      </c>
      <c r="F10" s="99">
        <f t="shared" ref="F10:F42" si="2">SUM(G10:R10)</f>
        <v>6030</v>
      </c>
      <c r="G10" s="29">
        <v>471</v>
      </c>
      <c r="H10" s="29">
        <v>490</v>
      </c>
      <c r="I10" s="307">
        <v>474</v>
      </c>
      <c r="J10" s="307">
        <v>453</v>
      </c>
      <c r="K10" s="307">
        <v>455</v>
      </c>
      <c r="L10" s="307">
        <v>444</v>
      </c>
      <c r="M10" s="307">
        <v>437</v>
      </c>
      <c r="N10" s="307">
        <v>552</v>
      </c>
      <c r="O10" s="307">
        <v>560</v>
      </c>
      <c r="P10" s="307">
        <v>582</v>
      </c>
      <c r="Q10" s="307">
        <v>584</v>
      </c>
      <c r="R10" s="420">
        <v>528</v>
      </c>
      <c r="S10" s="421"/>
      <c r="T10" s="10"/>
      <c r="U10" s="476"/>
      <c r="V10" s="477"/>
      <c r="X10" s="480"/>
      <c r="Y10" s="480"/>
      <c r="BC10" s="5"/>
    </row>
    <row r="11" spans="1:55" ht="15" customHeight="1" x14ac:dyDescent="0.25">
      <c r="C11" s="76"/>
      <c r="D11" s="86"/>
      <c r="E11" s="362" t="s">
        <v>101</v>
      </c>
      <c r="F11" s="99">
        <f t="shared" si="2"/>
        <v>2620</v>
      </c>
      <c r="G11" s="29">
        <v>258</v>
      </c>
      <c r="H11" s="29">
        <v>252</v>
      </c>
      <c r="I11" s="307">
        <v>247</v>
      </c>
      <c r="J11" s="307">
        <v>216</v>
      </c>
      <c r="K11" s="307">
        <v>238</v>
      </c>
      <c r="L11" s="307">
        <v>204</v>
      </c>
      <c r="M11" s="307">
        <v>169</v>
      </c>
      <c r="N11" s="307">
        <v>244</v>
      </c>
      <c r="O11" s="307">
        <v>205</v>
      </c>
      <c r="P11" s="307">
        <v>168</v>
      </c>
      <c r="Q11" s="307">
        <v>211</v>
      </c>
      <c r="R11" s="420">
        <v>208</v>
      </c>
      <c r="S11" s="421"/>
      <c r="T11" s="10"/>
      <c r="U11" s="476"/>
      <c r="V11" s="477"/>
      <c r="X11" s="480"/>
      <c r="Y11" s="480"/>
      <c r="BC11" s="5"/>
    </row>
    <row r="12" spans="1:55" ht="15" customHeight="1" x14ac:dyDescent="0.25">
      <c r="C12" s="76"/>
      <c r="D12" s="86"/>
      <c r="E12" s="362" t="s">
        <v>102</v>
      </c>
      <c r="F12" s="99">
        <f t="shared" si="2"/>
        <v>8868</v>
      </c>
      <c r="G12" s="29">
        <v>847</v>
      </c>
      <c r="H12" s="29">
        <v>828</v>
      </c>
      <c r="I12" s="307">
        <v>844</v>
      </c>
      <c r="J12" s="307">
        <v>707</v>
      </c>
      <c r="K12" s="307">
        <v>720</v>
      </c>
      <c r="L12" s="307">
        <v>674</v>
      </c>
      <c r="M12" s="307">
        <v>667</v>
      </c>
      <c r="N12" s="307">
        <v>771</v>
      </c>
      <c r="O12" s="307">
        <v>705</v>
      </c>
      <c r="P12" s="307">
        <v>694</v>
      </c>
      <c r="Q12" s="307">
        <v>741</v>
      </c>
      <c r="R12" s="420">
        <v>670</v>
      </c>
      <c r="S12" s="421"/>
      <c r="T12" s="10"/>
      <c r="U12" s="476"/>
      <c r="V12" s="477"/>
      <c r="X12" s="480"/>
      <c r="Y12" s="480"/>
      <c r="BC12" s="5"/>
    </row>
    <row r="13" spans="1:55" ht="15" customHeight="1" x14ac:dyDescent="0.25">
      <c r="C13" s="76"/>
      <c r="D13" s="86"/>
      <c r="E13" s="362" t="s">
        <v>89</v>
      </c>
      <c r="F13" s="99">
        <f t="shared" si="2"/>
        <v>246</v>
      </c>
      <c r="G13" s="29">
        <v>25</v>
      </c>
      <c r="H13" s="29">
        <v>32</v>
      </c>
      <c r="I13" s="307">
        <v>18</v>
      </c>
      <c r="J13" s="307">
        <v>18</v>
      </c>
      <c r="K13" s="307">
        <v>20</v>
      </c>
      <c r="L13" s="307">
        <v>18</v>
      </c>
      <c r="M13" s="307">
        <v>12</v>
      </c>
      <c r="N13" s="307">
        <v>19</v>
      </c>
      <c r="O13" s="307">
        <v>14</v>
      </c>
      <c r="P13" s="307">
        <v>17</v>
      </c>
      <c r="Q13" s="307">
        <v>26</v>
      </c>
      <c r="R13" s="420">
        <v>27</v>
      </c>
      <c r="S13" s="421"/>
      <c r="T13" s="10"/>
      <c r="U13" s="476"/>
      <c r="V13" s="477"/>
      <c r="X13" s="480"/>
      <c r="Y13" s="480"/>
      <c r="BC13" s="5"/>
    </row>
    <row r="14" spans="1:55" ht="15" customHeight="1" x14ac:dyDescent="0.25">
      <c r="C14" s="76"/>
      <c r="D14" s="86"/>
      <c r="E14" s="362" t="s">
        <v>103</v>
      </c>
      <c r="F14" s="99">
        <f t="shared" si="2"/>
        <v>2657</v>
      </c>
      <c r="G14" s="29">
        <v>205</v>
      </c>
      <c r="H14" s="29">
        <v>288</v>
      </c>
      <c r="I14" s="307">
        <v>274</v>
      </c>
      <c r="J14" s="307">
        <v>240</v>
      </c>
      <c r="K14" s="307">
        <v>187</v>
      </c>
      <c r="L14" s="307">
        <v>179</v>
      </c>
      <c r="M14" s="307">
        <v>173</v>
      </c>
      <c r="N14" s="307">
        <v>184</v>
      </c>
      <c r="O14" s="307">
        <v>211</v>
      </c>
      <c r="P14" s="307">
        <v>271</v>
      </c>
      <c r="Q14" s="307">
        <v>221</v>
      </c>
      <c r="R14" s="420">
        <v>224</v>
      </c>
      <c r="S14" s="421"/>
      <c r="T14" s="10"/>
      <c r="U14" s="476"/>
      <c r="V14" s="477"/>
      <c r="X14" s="480"/>
      <c r="Y14" s="480"/>
      <c r="BC14" s="5"/>
    </row>
    <row r="15" spans="1:55" ht="15" customHeight="1" x14ac:dyDescent="0.25">
      <c r="C15" s="76"/>
      <c r="D15" s="86"/>
      <c r="E15" s="362" t="s">
        <v>104</v>
      </c>
      <c r="F15" s="99">
        <f t="shared" si="2"/>
        <v>6352</v>
      </c>
      <c r="G15" s="29">
        <v>499</v>
      </c>
      <c r="H15" s="29">
        <v>541</v>
      </c>
      <c r="I15" s="307">
        <v>458</v>
      </c>
      <c r="J15" s="307">
        <v>504</v>
      </c>
      <c r="K15" s="307">
        <v>513</v>
      </c>
      <c r="L15" s="307">
        <v>492</v>
      </c>
      <c r="M15" s="307">
        <v>532</v>
      </c>
      <c r="N15" s="307">
        <v>627</v>
      </c>
      <c r="O15" s="307">
        <v>539</v>
      </c>
      <c r="P15" s="307">
        <v>632</v>
      </c>
      <c r="Q15" s="307">
        <v>596</v>
      </c>
      <c r="R15" s="420">
        <v>419</v>
      </c>
      <c r="S15" s="421"/>
      <c r="T15" s="10"/>
      <c r="U15" s="476"/>
      <c r="V15" s="477"/>
      <c r="X15" s="480"/>
      <c r="Y15" s="480"/>
      <c r="BC15" s="5"/>
    </row>
    <row r="16" spans="1:55" ht="15" customHeight="1" x14ac:dyDescent="0.25">
      <c r="C16" s="76"/>
      <c r="D16" s="86"/>
      <c r="E16" s="362" t="s">
        <v>105</v>
      </c>
      <c r="F16" s="99">
        <f t="shared" si="2"/>
        <v>5136</v>
      </c>
      <c r="G16" s="29">
        <v>384</v>
      </c>
      <c r="H16" s="29">
        <v>363</v>
      </c>
      <c r="I16" s="307">
        <v>414</v>
      </c>
      <c r="J16" s="307">
        <v>388</v>
      </c>
      <c r="K16" s="307">
        <v>413</v>
      </c>
      <c r="L16" s="307">
        <v>411</v>
      </c>
      <c r="M16" s="307">
        <v>397</v>
      </c>
      <c r="N16" s="307">
        <v>481</v>
      </c>
      <c r="O16" s="307">
        <v>493</v>
      </c>
      <c r="P16" s="307">
        <v>436</v>
      </c>
      <c r="Q16" s="307">
        <v>498</v>
      </c>
      <c r="R16" s="420">
        <v>458</v>
      </c>
      <c r="S16" s="421"/>
      <c r="T16" s="10"/>
      <c r="U16" s="476"/>
      <c r="V16" s="477"/>
      <c r="X16" s="480"/>
      <c r="Y16" s="480"/>
      <c r="BC16" s="5"/>
    </row>
    <row r="17" spans="3:55" ht="15" customHeight="1" x14ac:dyDescent="0.25">
      <c r="C17" s="76"/>
      <c r="D17" s="86"/>
      <c r="E17" s="362" t="s">
        <v>106</v>
      </c>
      <c r="F17" s="99">
        <f t="shared" si="2"/>
        <v>3173</v>
      </c>
      <c r="G17" s="29">
        <v>294</v>
      </c>
      <c r="H17" s="29">
        <v>389</v>
      </c>
      <c r="I17" s="307">
        <v>268</v>
      </c>
      <c r="J17" s="307">
        <v>161</v>
      </c>
      <c r="K17" s="307">
        <v>240</v>
      </c>
      <c r="L17" s="307">
        <v>140</v>
      </c>
      <c r="M17" s="307">
        <v>264</v>
      </c>
      <c r="N17" s="307">
        <v>330</v>
      </c>
      <c r="O17" s="307">
        <v>294</v>
      </c>
      <c r="P17" s="307">
        <v>266</v>
      </c>
      <c r="Q17" s="307">
        <v>292</v>
      </c>
      <c r="R17" s="420">
        <v>235</v>
      </c>
      <c r="S17" s="421"/>
      <c r="T17" s="10"/>
      <c r="U17" s="476"/>
      <c r="V17" s="477"/>
      <c r="X17" s="480"/>
      <c r="Y17" s="480"/>
      <c r="BC17" s="5"/>
    </row>
    <row r="18" spans="3:55" ht="15" customHeight="1" x14ac:dyDescent="0.25">
      <c r="C18" s="76"/>
      <c r="D18" s="86"/>
      <c r="E18" s="362" t="s">
        <v>107</v>
      </c>
      <c r="F18" s="99">
        <f t="shared" si="2"/>
        <v>1871</v>
      </c>
      <c r="G18" s="29">
        <v>104</v>
      </c>
      <c r="H18" s="29">
        <v>98</v>
      </c>
      <c r="I18" s="307">
        <v>202</v>
      </c>
      <c r="J18" s="307">
        <v>134</v>
      </c>
      <c r="K18" s="307">
        <v>122</v>
      </c>
      <c r="L18" s="307">
        <v>105</v>
      </c>
      <c r="M18" s="307">
        <v>167</v>
      </c>
      <c r="N18" s="307">
        <v>114</v>
      </c>
      <c r="O18" s="307">
        <v>135</v>
      </c>
      <c r="P18" s="307">
        <v>228</v>
      </c>
      <c r="Q18" s="307">
        <v>234</v>
      </c>
      <c r="R18" s="420">
        <v>228</v>
      </c>
      <c r="S18" s="421"/>
      <c r="T18" s="10"/>
      <c r="U18" s="476"/>
      <c r="V18" s="477"/>
      <c r="X18" s="480"/>
      <c r="Y18" s="480"/>
      <c r="BC18" s="5"/>
    </row>
    <row r="19" spans="3:55" ht="15" customHeight="1" x14ac:dyDescent="0.25">
      <c r="C19" s="76"/>
      <c r="D19" s="86"/>
      <c r="E19" s="362" t="s">
        <v>108</v>
      </c>
      <c r="F19" s="99">
        <f t="shared" si="2"/>
        <v>1657</v>
      </c>
      <c r="G19" s="29">
        <v>121</v>
      </c>
      <c r="H19" s="29">
        <v>151</v>
      </c>
      <c r="I19" s="307">
        <v>179</v>
      </c>
      <c r="J19" s="307">
        <v>167</v>
      </c>
      <c r="K19" s="307">
        <v>130</v>
      </c>
      <c r="L19" s="307">
        <v>140</v>
      </c>
      <c r="M19" s="307">
        <v>124</v>
      </c>
      <c r="N19" s="307">
        <v>144</v>
      </c>
      <c r="O19" s="307">
        <v>148</v>
      </c>
      <c r="P19" s="307">
        <v>109</v>
      </c>
      <c r="Q19" s="307">
        <v>117</v>
      </c>
      <c r="R19" s="420">
        <v>127</v>
      </c>
      <c r="S19" s="421"/>
      <c r="T19" s="10"/>
      <c r="U19" s="476"/>
      <c r="V19" s="477"/>
      <c r="X19" s="480"/>
      <c r="Y19" s="480"/>
      <c r="BC19" s="5"/>
    </row>
    <row r="20" spans="3:55" ht="15" customHeight="1" x14ac:dyDescent="0.25">
      <c r="C20" s="76"/>
      <c r="D20" s="86"/>
      <c r="E20" s="362" t="s">
        <v>109</v>
      </c>
      <c r="F20" s="99">
        <f t="shared" si="2"/>
        <v>6011</v>
      </c>
      <c r="G20" s="29">
        <v>463</v>
      </c>
      <c r="H20" s="29">
        <v>480</v>
      </c>
      <c r="I20" s="307">
        <v>467</v>
      </c>
      <c r="J20" s="307">
        <v>507</v>
      </c>
      <c r="K20" s="307">
        <v>522</v>
      </c>
      <c r="L20" s="307">
        <v>486</v>
      </c>
      <c r="M20" s="307">
        <v>509</v>
      </c>
      <c r="N20" s="307">
        <v>530</v>
      </c>
      <c r="O20" s="307">
        <v>501</v>
      </c>
      <c r="P20" s="307">
        <v>532</v>
      </c>
      <c r="Q20" s="307">
        <v>531</v>
      </c>
      <c r="R20" s="420">
        <v>483</v>
      </c>
      <c r="S20" s="421"/>
      <c r="T20" s="10"/>
      <c r="U20" s="476"/>
      <c r="V20" s="477"/>
      <c r="X20" s="480"/>
      <c r="Y20" s="480"/>
      <c r="BC20" s="5"/>
    </row>
    <row r="21" spans="3:55" ht="15" customHeight="1" x14ac:dyDescent="0.25">
      <c r="C21" s="76"/>
      <c r="D21" s="86"/>
      <c r="E21" s="362" t="s">
        <v>232</v>
      </c>
      <c r="F21" s="99">
        <f>SUM(G21:R21)</f>
        <v>1004</v>
      </c>
      <c r="G21" s="29">
        <v>49</v>
      </c>
      <c r="H21" s="29">
        <v>38</v>
      </c>
      <c r="I21" s="307">
        <v>43</v>
      </c>
      <c r="J21" s="307">
        <v>80</v>
      </c>
      <c r="K21" s="307">
        <v>70</v>
      </c>
      <c r="L21" s="307">
        <v>77</v>
      </c>
      <c r="M21" s="307">
        <v>65</v>
      </c>
      <c r="N21" s="307">
        <v>97</v>
      </c>
      <c r="O21" s="307">
        <v>73</v>
      </c>
      <c r="P21" s="307">
        <v>130</v>
      </c>
      <c r="Q21" s="307">
        <v>142</v>
      </c>
      <c r="R21" s="420">
        <v>140</v>
      </c>
      <c r="S21" s="421"/>
      <c r="T21" s="10"/>
      <c r="U21" s="476"/>
      <c r="V21" s="610"/>
      <c r="X21" s="480"/>
      <c r="Y21" s="480"/>
      <c r="BC21" s="5"/>
    </row>
    <row r="22" spans="3:55" ht="15" customHeight="1" x14ac:dyDescent="0.25">
      <c r="C22" s="76"/>
      <c r="D22" s="86"/>
      <c r="E22" s="362" t="s">
        <v>110</v>
      </c>
      <c r="F22" s="99">
        <f t="shared" si="2"/>
        <v>1344</v>
      </c>
      <c r="G22" s="29">
        <v>97</v>
      </c>
      <c r="H22" s="29">
        <v>121</v>
      </c>
      <c r="I22" s="307">
        <v>121</v>
      </c>
      <c r="J22" s="307">
        <v>128</v>
      </c>
      <c r="K22" s="307">
        <v>113</v>
      </c>
      <c r="L22" s="307">
        <v>102</v>
      </c>
      <c r="M22" s="307">
        <v>102</v>
      </c>
      <c r="N22" s="307">
        <v>101</v>
      </c>
      <c r="O22" s="307">
        <v>117</v>
      </c>
      <c r="P22" s="307">
        <v>119</v>
      </c>
      <c r="Q22" s="307">
        <v>130</v>
      </c>
      <c r="R22" s="420">
        <v>93</v>
      </c>
      <c r="S22" s="421"/>
      <c r="T22" s="10"/>
      <c r="U22" s="476"/>
      <c r="V22" s="477"/>
      <c r="X22" s="480"/>
      <c r="Y22" s="480"/>
      <c r="BC22" s="5"/>
    </row>
    <row r="23" spans="3:55" ht="15" customHeight="1" x14ac:dyDescent="0.25">
      <c r="C23" s="76"/>
      <c r="D23" s="86"/>
      <c r="E23" s="362" t="s">
        <v>111</v>
      </c>
      <c r="F23" s="99">
        <f t="shared" si="2"/>
        <v>5584</v>
      </c>
      <c r="G23" s="29">
        <v>527</v>
      </c>
      <c r="H23" s="29">
        <v>439</v>
      </c>
      <c r="I23" s="307">
        <v>500</v>
      </c>
      <c r="J23" s="307">
        <v>480</v>
      </c>
      <c r="K23" s="307">
        <v>432</v>
      </c>
      <c r="L23" s="307">
        <v>406</v>
      </c>
      <c r="M23" s="307">
        <v>450</v>
      </c>
      <c r="N23" s="307">
        <v>458</v>
      </c>
      <c r="O23" s="307">
        <v>423</v>
      </c>
      <c r="P23" s="307">
        <v>520</v>
      </c>
      <c r="Q23" s="307">
        <v>522</v>
      </c>
      <c r="R23" s="420">
        <v>427</v>
      </c>
      <c r="S23" s="421"/>
      <c r="T23" s="10"/>
      <c r="U23" s="476"/>
      <c r="V23" s="477"/>
      <c r="X23" s="480"/>
      <c r="Y23" s="480"/>
      <c r="BC23" s="5"/>
    </row>
    <row r="24" spans="3:55" ht="15" customHeight="1" x14ac:dyDescent="0.25">
      <c r="C24" s="76"/>
      <c r="D24" s="86"/>
      <c r="E24" s="362" t="s">
        <v>112</v>
      </c>
      <c r="F24" s="99">
        <f t="shared" si="2"/>
        <v>3078</v>
      </c>
      <c r="G24" s="29">
        <v>263</v>
      </c>
      <c r="H24" s="29">
        <v>264</v>
      </c>
      <c r="I24" s="307">
        <v>249</v>
      </c>
      <c r="J24" s="307">
        <v>261</v>
      </c>
      <c r="K24" s="307">
        <v>252</v>
      </c>
      <c r="L24" s="307">
        <v>243</v>
      </c>
      <c r="M24" s="307">
        <v>294</v>
      </c>
      <c r="N24" s="307">
        <v>276</v>
      </c>
      <c r="O24" s="307">
        <v>271</v>
      </c>
      <c r="P24" s="307">
        <v>281</v>
      </c>
      <c r="Q24" s="307">
        <v>217</v>
      </c>
      <c r="R24" s="420">
        <v>207</v>
      </c>
      <c r="S24" s="421"/>
      <c r="T24" s="10"/>
      <c r="U24" s="476"/>
      <c r="V24" s="477"/>
      <c r="X24" s="480"/>
      <c r="Y24" s="480"/>
      <c r="BC24" s="5"/>
    </row>
    <row r="25" spans="3:55" ht="15" customHeight="1" x14ac:dyDescent="0.25">
      <c r="C25" s="76"/>
      <c r="D25" s="86"/>
      <c r="E25" s="362" t="s">
        <v>148</v>
      </c>
      <c r="F25" s="99">
        <f t="shared" si="2"/>
        <v>3904</v>
      </c>
      <c r="G25" s="29">
        <v>344</v>
      </c>
      <c r="H25" s="29">
        <v>357</v>
      </c>
      <c r="I25" s="307">
        <v>328</v>
      </c>
      <c r="J25" s="307">
        <v>331</v>
      </c>
      <c r="K25" s="307">
        <v>306</v>
      </c>
      <c r="L25" s="307">
        <v>274</v>
      </c>
      <c r="M25" s="307">
        <v>283</v>
      </c>
      <c r="N25" s="307">
        <v>317</v>
      </c>
      <c r="O25" s="307">
        <v>290</v>
      </c>
      <c r="P25" s="307">
        <v>366</v>
      </c>
      <c r="Q25" s="307">
        <v>376</v>
      </c>
      <c r="R25" s="420">
        <v>332</v>
      </c>
      <c r="S25" s="421"/>
      <c r="T25" s="10"/>
      <c r="U25" s="476"/>
      <c r="V25" s="477"/>
      <c r="X25" s="480"/>
      <c r="Y25" s="480"/>
      <c r="BC25" s="5"/>
    </row>
    <row r="26" spans="3:55" ht="15" customHeight="1" x14ac:dyDescent="0.25">
      <c r="C26" s="76"/>
      <c r="D26" s="86"/>
      <c r="E26" s="78" t="s">
        <v>231</v>
      </c>
      <c r="F26" s="99">
        <f t="shared" si="2"/>
        <v>516</v>
      </c>
      <c r="G26" s="29">
        <v>25</v>
      </c>
      <c r="H26" s="29">
        <v>40</v>
      </c>
      <c r="I26" s="307">
        <v>40</v>
      </c>
      <c r="J26" s="307">
        <v>49</v>
      </c>
      <c r="K26" s="307">
        <v>49</v>
      </c>
      <c r="L26" s="307">
        <v>33</v>
      </c>
      <c r="M26" s="307">
        <v>44</v>
      </c>
      <c r="N26" s="307">
        <v>44</v>
      </c>
      <c r="O26" s="307">
        <v>52</v>
      </c>
      <c r="P26" s="307">
        <v>38</v>
      </c>
      <c r="Q26" s="307">
        <v>58</v>
      </c>
      <c r="R26" s="420">
        <v>44</v>
      </c>
      <c r="S26" s="421"/>
      <c r="T26" s="10"/>
      <c r="U26" s="476"/>
      <c r="V26" s="477"/>
      <c r="X26" s="480"/>
      <c r="Y26" s="480"/>
      <c r="BC26" s="5"/>
    </row>
    <row r="27" spans="3:55" ht="15" customHeight="1" x14ac:dyDescent="0.25">
      <c r="C27" s="76"/>
      <c r="D27" s="86"/>
      <c r="E27" s="78" t="s">
        <v>260</v>
      </c>
      <c r="F27" s="99">
        <f>SUM(G27:R27)</f>
        <v>472</v>
      </c>
      <c r="G27" s="29"/>
      <c r="H27" s="29"/>
      <c r="I27" s="307"/>
      <c r="J27" s="307"/>
      <c r="K27" s="307">
        <v>52</v>
      </c>
      <c r="L27" s="307">
        <v>65</v>
      </c>
      <c r="M27" s="307">
        <v>58</v>
      </c>
      <c r="N27" s="307">
        <v>66</v>
      </c>
      <c r="O27" s="307">
        <v>56</v>
      </c>
      <c r="P27" s="307">
        <v>72</v>
      </c>
      <c r="Q27" s="307">
        <v>63</v>
      </c>
      <c r="R27" s="420">
        <v>40</v>
      </c>
      <c r="S27" s="421"/>
      <c r="T27" s="10"/>
      <c r="U27" s="476"/>
      <c r="V27" s="610"/>
      <c r="X27" s="480"/>
      <c r="Y27" s="480"/>
      <c r="BC27" s="5"/>
    </row>
    <row r="28" spans="3:55" ht="15" customHeight="1" x14ac:dyDescent="0.25">
      <c r="C28" s="76"/>
      <c r="D28" s="86"/>
      <c r="E28" s="78" t="s">
        <v>280</v>
      </c>
      <c r="F28" s="99">
        <f t="shared" ref="F28:F31" si="3">SUM(G28:R28)</f>
        <v>176</v>
      </c>
      <c r="G28" s="29"/>
      <c r="H28" s="29"/>
      <c r="I28" s="307"/>
      <c r="J28" s="307"/>
      <c r="K28" s="307"/>
      <c r="L28" s="307"/>
      <c r="M28" s="307"/>
      <c r="N28" s="307">
        <v>43</v>
      </c>
      <c r="O28" s="307">
        <v>33</v>
      </c>
      <c r="P28" s="307">
        <v>47</v>
      </c>
      <c r="Q28" s="307">
        <v>28</v>
      </c>
      <c r="R28" s="420">
        <v>25</v>
      </c>
      <c r="S28" s="421"/>
      <c r="T28" s="10"/>
      <c r="U28" s="476"/>
      <c r="V28" s="610"/>
      <c r="X28" s="480"/>
      <c r="Y28" s="480"/>
      <c r="BC28" s="5"/>
    </row>
    <row r="29" spans="3:55" ht="15" customHeight="1" x14ac:dyDescent="0.25">
      <c r="C29" s="76"/>
      <c r="D29" s="86"/>
      <c r="E29" s="78" t="s">
        <v>269</v>
      </c>
      <c r="F29" s="99">
        <f t="shared" si="3"/>
        <v>21</v>
      </c>
      <c r="G29" s="29"/>
      <c r="H29" s="29"/>
      <c r="I29" s="307"/>
      <c r="J29" s="307"/>
      <c r="K29" s="307"/>
      <c r="L29" s="307"/>
      <c r="M29" s="307"/>
      <c r="N29" s="307">
        <v>2</v>
      </c>
      <c r="O29" s="307">
        <v>1</v>
      </c>
      <c r="P29" s="307">
        <v>3</v>
      </c>
      <c r="Q29" s="307">
        <v>9</v>
      </c>
      <c r="R29" s="420">
        <v>6</v>
      </c>
      <c r="S29" s="421"/>
      <c r="T29" s="10"/>
      <c r="U29" s="476"/>
      <c r="V29" s="610"/>
      <c r="X29" s="480"/>
      <c r="Y29" s="480"/>
      <c r="BC29" s="5"/>
    </row>
    <row r="30" spans="3:55" ht="15" customHeight="1" x14ac:dyDescent="0.25">
      <c r="C30" s="76"/>
      <c r="D30" s="86"/>
      <c r="E30" s="78" t="s">
        <v>270</v>
      </c>
      <c r="F30" s="99">
        <f t="shared" si="3"/>
        <v>68</v>
      </c>
      <c r="G30" s="29"/>
      <c r="H30" s="29"/>
      <c r="I30" s="307"/>
      <c r="J30" s="307"/>
      <c r="K30" s="307"/>
      <c r="L30" s="307"/>
      <c r="M30" s="307"/>
      <c r="N30" s="307">
        <v>1</v>
      </c>
      <c r="O30" s="307">
        <v>0</v>
      </c>
      <c r="P30" s="307">
        <v>21</v>
      </c>
      <c r="Q30" s="307">
        <v>22</v>
      </c>
      <c r="R30" s="420">
        <v>24</v>
      </c>
      <c r="S30" s="421"/>
      <c r="T30" s="10"/>
      <c r="U30" s="476"/>
      <c r="V30" s="610"/>
      <c r="X30" s="480"/>
      <c r="Y30" s="480"/>
      <c r="BC30" s="5"/>
    </row>
    <row r="31" spans="3:55" ht="15" customHeight="1" x14ac:dyDescent="0.25">
      <c r="C31" s="76"/>
      <c r="D31" s="86"/>
      <c r="E31" s="78" t="s">
        <v>271</v>
      </c>
      <c r="F31" s="99">
        <f t="shared" si="3"/>
        <v>5</v>
      </c>
      <c r="G31" s="29"/>
      <c r="H31" s="29"/>
      <c r="I31" s="307"/>
      <c r="J31" s="307"/>
      <c r="K31" s="307"/>
      <c r="L31" s="307"/>
      <c r="M31" s="307"/>
      <c r="N31" s="307">
        <v>2</v>
      </c>
      <c r="O31" s="307">
        <v>2</v>
      </c>
      <c r="P31" s="307">
        <v>1</v>
      </c>
      <c r="Q31" s="307">
        <v>0</v>
      </c>
      <c r="R31" s="420">
        <v>0</v>
      </c>
      <c r="S31" s="421"/>
      <c r="T31" s="10"/>
      <c r="U31" s="476"/>
      <c r="V31" s="610"/>
      <c r="X31" s="480"/>
      <c r="Y31" s="480"/>
      <c r="BC31" s="5"/>
    </row>
    <row r="32" spans="3:55" ht="15" customHeight="1" x14ac:dyDescent="0.25">
      <c r="C32" s="76"/>
      <c r="D32" s="86"/>
      <c r="E32" s="362" t="s">
        <v>113</v>
      </c>
      <c r="F32" s="99">
        <f t="shared" si="2"/>
        <v>4377</v>
      </c>
      <c r="G32" s="29">
        <v>321</v>
      </c>
      <c r="H32" s="29">
        <v>361</v>
      </c>
      <c r="I32" s="307">
        <v>327</v>
      </c>
      <c r="J32" s="307">
        <v>406</v>
      </c>
      <c r="K32" s="307">
        <v>391</v>
      </c>
      <c r="L32" s="307">
        <v>265</v>
      </c>
      <c r="M32" s="307">
        <v>385</v>
      </c>
      <c r="N32" s="307">
        <v>319</v>
      </c>
      <c r="O32" s="307">
        <v>409</v>
      </c>
      <c r="P32" s="307">
        <v>400</v>
      </c>
      <c r="Q32" s="307">
        <v>372</v>
      </c>
      <c r="R32" s="420">
        <v>421</v>
      </c>
      <c r="S32" s="421"/>
      <c r="T32" s="10"/>
      <c r="U32" s="476"/>
      <c r="V32" s="477"/>
      <c r="X32" s="480"/>
      <c r="Y32" s="480"/>
      <c r="BC32" s="5"/>
    </row>
    <row r="33" spans="1:55" ht="15" customHeight="1" x14ac:dyDescent="0.25">
      <c r="C33" s="76"/>
      <c r="D33" s="86"/>
      <c r="E33" s="362" t="s">
        <v>114</v>
      </c>
      <c r="F33" s="99">
        <f t="shared" si="2"/>
        <v>3463</v>
      </c>
      <c r="G33" s="29">
        <v>276</v>
      </c>
      <c r="H33" s="29">
        <v>302</v>
      </c>
      <c r="I33" s="307">
        <v>275</v>
      </c>
      <c r="J33" s="307">
        <v>274</v>
      </c>
      <c r="K33" s="307">
        <v>281</v>
      </c>
      <c r="L33" s="307">
        <v>280</v>
      </c>
      <c r="M33" s="307">
        <v>311</v>
      </c>
      <c r="N33" s="307">
        <v>287</v>
      </c>
      <c r="O33" s="307">
        <v>277</v>
      </c>
      <c r="P33" s="307">
        <v>256</v>
      </c>
      <c r="Q33" s="307">
        <v>305</v>
      </c>
      <c r="R33" s="420">
        <v>339</v>
      </c>
      <c r="S33" s="421"/>
      <c r="T33" s="10"/>
      <c r="U33" s="476"/>
      <c r="V33" s="477"/>
      <c r="X33" s="480"/>
      <c r="Y33" s="480"/>
      <c r="BC33" s="5"/>
    </row>
    <row r="34" spans="1:55" ht="15" customHeight="1" x14ac:dyDescent="0.25">
      <c r="C34" s="76"/>
      <c r="D34" s="86"/>
      <c r="E34" s="362" t="s">
        <v>115</v>
      </c>
      <c r="F34" s="99">
        <f t="shared" si="2"/>
        <v>6305</v>
      </c>
      <c r="G34" s="29">
        <v>528</v>
      </c>
      <c r="H34" s="29">
        <v>510</v>
      </c>
      <c r="I34" s="307">
        <v>557</v>
      </c>
      <c r="J34" s="307">
        <v>508</v>
      </c>
      <c r="K34" s="307">
        <v>468</v>
      </c>
      <c r="L34" s="307">
        <v>464</v>
      </c>
      <c r="M34" s="307">
        <v>378</v>
      </c>
      <c r="N34" s="307">
        <v>637</v>
      </c>
      <c r="O34" s="307">
        <v>693</v>
      </c>
      <c r="P34" s="307">
        <v>614</v>
      </c>
      <c r="Q34" s="307">
        <v>414</v>
      </c>
      <c r="R34" s="420">
        <v>534</v>
      </c>
      <c r="S34" s="421"/>
      <c r="T34" s="10"/>
      <c r="U34" s="476"/>
      <c r="V34" s="477"/>
      <c r="X34" s="480"/>
      <c r="Y34" s="480"/>
      <c r="BC34" s="5"/>
    </row>
    <row r="35" spans="1:55" ht="15" customHeight="1" x14ac:dyDescent="0.25">
      <c r="C35" s="76"/>
      <c r="D35" s="86"/>
      <c r="E35" s="362" t="s">
        <v>116</v>
      </c>
      <c r="F35" s="99">
        <f t="shared" si="2"/>
        <v>4923</v>
      </c>
      <c r="G35" s="29">
        <v>333</v>
      </c>
      <c r="H35" s="29">
        <v>344</v>
      </c>
      <c r="I35" s="307">
        <v>319</v>
      </c>
      <c r="J35" s="307">
        <v>354</v>
      </c>
      <c r="K35" s="307">
        <v>410</v>
      </c>
      <c r="L35" s="307">
        <v>419</v>
      </c>
      <c r="M35" s="307">
        <v>431</v>
      </c>
      <c r="N35" s="307">
        <v>510</v>
      </c>
      <c r="O35" s="307">
        <v>475</v>
      </c>
      <c r="P35" s="307">
        <v>478</v>
      </c>
      <c r="Q35" s="307">
        <v>433</v>
      </c>
      <c r="R35" s="420">
        <v>417</v>
      </c>
      <c r="S35" s="421"/>
      <c r="T35" s="10"/>
      <c r="U35" s="476"/>
      <c r="V35" s="477"/>
      <c r="X35" s="480"/>
      <c r="Y35" s="480"/>
      <c r="BC35" s="5"/>
    </row>
    <row r="36" spans="1:55" ht="15" customHeight="1" x14ac:dyDescent="0.25">
      <c r="C36" s="76"/>
      <c r="D36" s="86"/>
      <c r="E36" s="362" t="s">
        <v>117</v>
      </c>
      <c r="F36" s="99">
        <f t="shared" si="2"/>
        <v>6867</v>
      </c>
      <c r="G36" s="29">
        <v>600</v>
      </c>
      <c r="H36" s="29">
        <v>599</v>
      </c>
      <c r="I36" s="307">
        <v>562</v>
      </c>
      <c r="J36" s="307">
        <v>589</v>
      </c>
      <c r="K36" s="307">
        <v>420</v>
      </c>
      <c r="L36" s="307">
        <v>476</v>
      </c>
      <c r="M36" s="307">
        <v>500</v>
      </c>
      <c r="N36" s="307">
        <v>716</v>
      </c>
      <c r="O36" s="307">
        <v>674</v>
      </c>
      <c r="P36" s="307">
        <v>563</v>
      </c>
      <c r="Q36" s="307">
        <v>552</v>
      </c>
      <c r="R36" s="420">
        <v>616</v>
      </c>
      <c r="S36" s="421"/>
      <c r="T36" s="10"/>
      <c r="U36" s="476"/>
      <c r="V36" s="477"/>
      <c r="X36" s="480"/>
      <c r="Y36" s="480"/>
      <c r="BC36" s="5"/>
    </row>
    <row r="37" spans="1:55" ht="15" customHeight="1" x14ac:dyDescent="0.25">
      <c r="C37" s="76"/>
      <c r="D37" s="86"/>
      <c r="E37" s="362" t="s">
        <v>118</v>
      </c>
      <c r="F37" s="99">
        <f t="shared" si="2"/>
        <v>20331</v>
      </c>
      <c r="G37" s="29">
        <v>1686</v>
      </c>
      <c r="H37" s="29">
        <v>1836</v>
      </c>
      <c r="I37" s="307">
        <v>1711</v>
      </c>
      <c r="J37" s="307">
        <v>1720</v>
      </c>
      <c r="K37" s="307">
        <v>1742</v>
      </c>
      <c r="L37" s="307">
        <v>1666</v>
      </c>
      <c r="M37" s="307">
        <v>1382</v>
      </c>
      <c r="N37" s="307">
        <v>1650</v>
      </c>
      <c r="O37" s="307">
        <v>1766</v>
      </c>
      <c r="P37" s="307">
        <v>1683</v>
      </c>
      <c r="Q37" s="307">
        <v>1819</v>
      </c>
      <c r="R37" s="420">
        <v>1670</v>
      </c>
      <c r="S37" s="421"/>
      <c r="T37" s="10"/>
      <c r="U37" s="476"/>
      <c r="V37" s="477"/>
      <c r="X37" s="480"/>
      <c r="Y37" s="480"/>
      <c r="BC37" s="5"/>
    </row>
    <row r="38" spans="1:55" ht="15" customHeight="1" x14ac:dyDescent="0.25">
      <c r="C38" s="76"/>
      <c r="D38" s="86"/>
      <c r="E38" s="362" t="s">
        <v>119</v>
      </c>
      <c r="F38" s="99">
        <f t="shared" si="2"/>
        <v>2757</v>
      </c>
      <c r="G38" s="29">
        <v>206</v>
      </c>
      <c r="H38" s="29">
        <v>178</v>
      </c>
      <c r="I38" s="307">
        <v>218</v>
      </c>
      <c r="J38" s="307">
        <v>228</v>
      </c>
      <c r="K38" s="307">
        <v>246</v>
      </c>
      <c r="L38" s="307">
        <v>189</v>
      </c>
      <c r="M38" s="307">
        <v>245</v>
      </c>
      <c r="N38" s="307">
        <v>216</v>
      </c>
      <c r="O38" s="307">
        <v>274</v>
      </c>
      <c r="P38" s="307">
        <v>280</v>
      </c>
      <c r="Q38" s="307">
        <v>269</v>
      </c>
      <c r="R38" s="420">
        <v>208</v>
      </c>
      <c r="S38" s="421"/>
      <c r="T38" s="10"/>
      <c r="U38" s="476"/>
      <c r="V38" s="477"/>
      <c r="X38" s="480"/>
      <c r="Y38" s="480"/>
      <c r="BC38" s="5"/>
    </row>
    <row r="39" spans="1:55" ht="15" customHeight="1" x14ac:dyDescent="0.25">
      <c r="C39" s="76"/>
      <c r="D39" s="86"/>
      <c r="E39" s="362" t="s">
        <v>93</v>
      </c>
      <c r="F39" s="99">
        <f t="shared" si="2"/>
        <v>2645</v>
      </c>
      <c r="G39" s="29">
        <v>251</v>
      </c>
      <c r="H39" s="29">
        <v>265</v>
      </c>
      <c r="I39" s="307">
        <v>255</v>
      </c>
      <c r="J39" s="307">
        <v>160</v>
      </c>
      <c r="K39" s="307">
        <v>181</v>
      </c>
      <c r="L39" s="307">
        <v>198</v>
      </c>
      <c r="M39" s="307">
        <v>254</v>
      </c>
      <c r="N39" s="307">
        <v>236</v>
      </c>
      <c r="O39" s="307">
        <v>202</v>
      </c>
      <c r="P39" s="307">
        <v>195</v>
      </c>
      <c r="Q39" s="307">
        <v>246</v>
      </c>
      <c r="R39" s="420">
        <v>202</v>
      </c>
      <c r="S39" s="421"/>
      <c r="T39" s="10"/>
      <c r="U39" s="476"/>
      <c r="V39" s="477"/>
      <c r="X39" s="480"/>
      <c r="Y39" s="480"/>
      <c r="Z39" s="477"/>
      <c r="BC39" s="5"/>
    </row>
    <row r="40" spans="1:55" ht="15" customHeight="1" x14ac:dyDescent="0.25">
      <c r="C40" s="76"/>
      <c r="D40" s="86"/>
      <c r="E40" s="362" t="s">
        <v>120</v>
      </c>
      <c r="F40" s="99">
        <f t="shared" si="2"/>
        <v>1004</v>
      </c>
      <c r="G40" s="29">
        <v>73</v>
      </c>
      <c r="H40" s="29">
        <v>83</v>
      </c>
      <c r="I40" s="307">
        <v>73</v>
      </c>
      <c r="J40" s="307">
        <v>82</v>
      </c>
      <c r="K40" s="307">
        <v>89</v>
      </c>
      <c r="L40" s="307">
        <v>69</v>
      </c>
      <c r="M40" s="307">
        <v>71</v>
      </c>
      <c r="N40" s="307">
        <v>80</v>
      </c>
      <c r="O40" s="307">
        <v>91</v>
      </c>
      <c r="P40" s="307">
        <v>86</v>
      </c>
      <c r="Q40" s="307">
        <v>100</v>
      </c>
      <c r="R40" s="420">
        <v>107</v>
      </c>
      <c r="S40" s="421"/>
      <c r="T40" s="10"/>
      <c r="U40" s="476"/>
      <c r="V40" s="477"/>
      <c r="X40" s="480"/>
      <c r="Y40" s="480"/>
      <c r="Z40" s="477"/>
      <c r="BC40" s="5"/>
    </row>
    <row r="41" spans="1:55" ht="15" customHeight="1" x14ac:dyDescent="0.25">
      <c r="C41" s="76"/>
      <c r="D41" s="86"/>
      <c r="E41" s="362" t="s">
        <v>204</v>
      </c>
      <c r="F41" s="99">
        <f t="shared" si="2"/>
        <v>1265</v>
      </c>
      <c r="G41" s="29">
        <v>136</v>
      </c>
      <c r="H41" s="29">
        <v>102</v>
      </c>
      <c r="I41" s="307">
        <v>105</v>
      </c>
      <c r="J41" s="307">
        <v>100</v>
      </c>
      <c r="K41" s="307">
        <v>118</v>
      </c>
      <c r="L41" s="307">
        <v>83</v>
      </c>
      <c r="M41" s="307">
        <v>88</v>
      </c>
      <c r="N41" s="307">
        <v>118</v>
      </c>
      <c r="O41" s="307">
        <v>104</v>
      </c>
      <c r="P41" s="307">
        <v>111</v>
      </c>
      <c r="Q41" s="307">
        <v>117</v>
      </c>
      <c r="R41" s="420">
        <v>83</v>
      </c>
      <c r="S41" s="421"/>
      <c r="T41" s="10"/>
      <c r="U41" s="476"/>
      <c r="V41" s="477"/>
      <c r="X41" s="480"/>
      <c r="Y41" s="480"/>
      <c r="BC41" s="5"/>
    </row>
    <row r="42" spans="1:55" ht="15" customHeight="1" x14ac:dyDescent="0.25">
      <c r="C42" s="76"/>
      <c r="D42" s="86"/>
      <c r="E42" s="362" t="s">
        <v>122</v>
      </c>
      <c r="F42" s="99">
        <f t="shared" si="2"/>
        <v>6535</v>
      </c>
      <c r="G42" s="29">
        <v>426</v>
      </c>
      <c r="H42" s="29">
        <v>547</v>
      </c>
      <c r="I42" s="307">
        <v>582</v>
      </c>
      <c r="J42" s="307">
        <v>669</v>
      </c>
      <c r="K42" s="307">
        <v>526</v>
      </c>
      <c r="L42" s="307">
        <v>396</v>
      </c>
      <c r="M42" s="307">
        <v>406</v>
      </c>
      <c r="N42" s="307">
        <v>575</v>
      </c>
      <c r="O42" s="307">
        <v>642</v>
      </c>
      <c r="P42" s="307">
        <v>549</v>
      </c>
      <c r="Q42" s="307">
        <v>638</v>
      </c>
      <c r="R42" s="420">
        <v>579</v>
      </c>
      <c r="S42" s="421"/>
      <c r="T42" s="10"/>
      <c r="U42" s="476"/>
      <c r="V42" s="477"/>
      <c r="X42" s="480"/>
      <c r="Y42" s="480"/>
      <c r="BC42" s="5"/>
    </row>
    <row r="43" spans="1:55" ht="15" customHeight="1" x14ac:dyDescent="0.25">
      <c r="C43" s="76"/>
      <c r="D43" s="118"/>
      <c r="E43" s="363" t="s">
        <v>123</v>
      </c>
      <c r="F43" s="99">
        <f>SUM(G43:R43)</f>
        <v>5255</v>
      </c>
      <c r="G43" s="318">
        <v>439</v>
      </c>
      <c r="H43" s="318">
        <v>450</v>
      </c>
      <c r="I43" s="308">
        <v>434</v>
      </c>
      <c r="J43" s="308">
        <v>413</v>
      </c>
      <c r="K43" s="308">
        <v>417</v>
      </c>
      <c r="L43" s="308">
        <v>446</v>
      </c>
      <c r="M43" s="308">
        <v>346</v>
      </c>
      <c r="N43" s="308">
        <v>533</v>
      </c>
      <c r="O43" s="308">
        <v>441</v>
      </c>
      <c r="P43" s="307">
        <v>424</v>
      </c>
      <c r="Q43" s="307">
        <v>466</v>
      </c>
      <c r="R43" s="420">
        <v>446</v>
      </c>
      <c r="S43" s="421"/>
      <c r="T43" s="10"/>
      <c r="U43" s="476"/>
      <c r="V43" s="477"/>
      <c r="X43" s="480"/>
      <c r="Y43" s="480"/>
      <c r="BC43" s="5"/>
    </row>
    <row r="44" spans="1:55" ht="15" customHeight="1" x14ac:dyDescent="0.25">
      <c r="A44" s="799"/>
      <c r="B44" s="799"/>
      <c r="C44" s="76"/>
      <c r="D44" s="119" t="s">
        <v>129</v>
      </c>
      <c r="E44" s="116"/>
      <c r="F44" s="346">
        <f>SUM(F45:F50)</f>
        <v>38183</v>
      </c>
      <c r="G44" s="346">
        <f>SUM(G45:G50)</f>
        <v>2632</v>
      </c>
      <c r="H44" s="346">
        <f t="shared" ref="H44:R44" si="4">SUM(H45:H50)</f>
        <v>3039</v>
      </c>
      <c r="I44" s="346">
        <f t="shared" si="4"/>
        <v>3090</v>
      </c>
      <c r="J44" s="346">
        <f t="shared" si="4"/>
        <v>2991</v>
      </c>
      <c r="K44" s="346">
        <f t="shared" si="4"/>
        <v>3052</v>
      </c>
      <c r="L44" s="346">
        <f t="shared" si="4"/>
        <v>2532</v>
      </c>
      <c r="M44" s="346">
        <f t="shared" si="4"/>
        <v>3356</v>
      </c>
      <c r="N44" s="346">
        <f t="shared" si="4"/>
        <v>3707</v>
      </c>
      <c r="O44" s="346">
        <f t="shared" si="4"/>
        <v>3467</v>
      </c>
      <c r="P44" s="346">
        <f t="shared" si="4"/>
        <v>3424</v>
      </c>
      <c r="Q44" s="346">
        <f t="shared" si="4"/>
        <v>3663</v>
      </c>
      <c r="R44" s="584">
        <f t="shared" si="4"/>
        <v>3230</v>
      </c>
      <c r="S44" s="27"/>
      <c r="T44" s="10"/>
      <c r="U44" s="478"/>
      <c r="V44" s="479"/>
      <c r="X44" s="480"/>
      <c r="Y44" s="480"/>
      <c r="BC44" s="5" t="s">
        <v>17</v>
      </c>
    </row>
    <row r="45" spans="1:55" ht="15" customHeight="1" x14ac:dyDescent="0.25">
      <c r="A45" s="12"/>
      <c r="B45" s="12"/>
      <c r="C45" s="80"/>
      <c r="D45" s="120"/>
      <c r="E45" s="362" t="s">
        <v>124</v>
      </c>
      <c r="F45" s="99">
        <f t="shared" ref="F45:F50" si="5">SUM(G45:R45)</f>
        <v>1004</v>
      </c>
      <c r="G45" s="29">
        <v>66</v>
      </c>
      <c r="H45" s="29">
        <v>56</v>
      </c>
      <c r="I45" s="29">
        <v>108</v>
      </c>
      <c r="J45" s="29">
        <v>97</v>
      </c>
      <c r="K45" s="29">
        <v>68</v>
      </c>
      <c r="L45" s="29">
        <v>78</v>
      </c>
      <c r="M45" s="29">
        <v>86</v>
      </c>
      <c r="N45" s="29">
        <v>87</v>
      </c>
      <c r="O45" s="407">
        <v>111</v>
      </c>
      <c r="P45" s="407">
        <v>97</v>
      </c>
      <c r="Q45" s="407">
        <v>86</v>
      </c>
      <c r="R45" s="426">
        <v>64</v>
      </c>
      <c r="S45" s="27"/>
      <c r="T45" s="10"/>
      <c r="U45" s="476"/>
      <c r="V45" s="477"/>
      <c r="X45" s="480"/>
      <c r="Y45" s="480"/>
      <c r="BC45" s="5"/>
    </row>
    <row r="46" spans="1:55" ht="15" customHeight="1" x14ac:dyDescent="0.25">
      <c r="A46" s="12"/>
      <c r="B46" s="12"/>
      <c r="C46" s="80"/>
      <c r="D46" s="120"/>
      <c r="E46" s="362" t="s">
        <v>125</v>
      </c>
      <c r="F46" s="99">
        <f t="shared" si="5"/>
        <v>3525</v>
      </c>
      <c r="G46" s="29">
        <v>250</v>
      </c>
      <c r="H46" s="29">
        <v>343</v>
      </c>
      <c r="I46" s="29">
        <v>428</v>
      </c>
      <c r="J46" s="29">
        <v>261</v>
      </c>
      <c r="K46" s="29">
        <v>364</v>
      </c>
      <c r="L46" s="29">
        <v>279</v>
      </c>
      <c r="M46" s="29">
        <v>257</v>
      </c>
      <c r="N46" s="29">
        <v>307</v>
      </c>
      <c r="O46" s="407">
        <v>345</v>
      </c>
      <c r="P46" s="407">
        <v>183</v>
      </c>
      <c r="Q46" s="407">
        <v>216</v>
      </c>
      <c r="R46" s="426">
        <v>292</v>
      </c>
      <c r="S46" s="27"/>
      <c r="T46" s="10"/>
      <c r="U46" s="476"/>
      <c r="V46" s="477"/>
      <c r="X46" s="480"/>
      <c r="Y46" s="480"/>
      <c r="BC46" s="5"/>
    </row>
    <row r="47" spans="1:55" ht="15" customHeight="1" x14ac:dyDescent="0.25">
      <c r="A47" s="12"/>
      <c r="B47" s="12"/>
      <c r="C47" s="80"/>
      <c r="D47" s="120"/>
      <c r="E47" s="362" t="s">
        <v>126</v>
      </c>
      <c r="F47" s="99">
        <f t="shared" si="5"/>
        <v>5891</v>
      </c>
      <c r="G47" s="29">
        <v>314</v>
      </c>
      <c r="H47" s="29">
        <v>403</v>
      </c>
      <c r="I47" s="29">
        <v>392</v>
      </c>
      <c r="J47" s="29">
        <f>342+54</f>
        <v>396</v>
      </c>
      <c r="K47" s="29">
        <v>417</v>
      </c>
      <c r="L47" s="29">
        <v>435</v>
      </c>
      <c r="M47" s="29">
        <v>511</v>
      </c>
      <c r="N47" s="29">
        <v>640</v>
      </c>
      <c r="O47" s="407">
        <v>578</v>
      </c>
      <c r="P47" s="407">
        <v>631</v>
      </c>
      <c r="Q47" s="407">
        <v>606</v>
      </c>
      <c r="R47" s="426">
        <v>568</v>
      </c>
      <c r="S47" s="27"/>
      <c r="T47" s="10"/>
      <c r="U47" s="476"/>
      <c r="V47" s="477"/>
      <c r="X47" s="480"/>
      <c r="Y47" s="480"/>
      <c r="BC47" s="5"/>
    </row>
    <row r="48" spans="1:55" ht="15" customHeight="1" x14ac:dyDescent="0.25">
      <c r="A48" s="12"/>
      <c r="B48" s="12"/>
      <c r="C48" s="80"/>
      <c r="D48" s="120"/>
      <c r="E48" s="362" t="s">
        <v>184</v>
      </c>
      <c r="F48" s="99">
        <f t="shared" si="5"/>
        <v>13115</v>
      </c>
      <c r="G48" s="29">
        <v>931</v>
      </c>
      <c r="H48" s="29">
        <v>1079</v>
      </c>
      <c r="I48" s="29">
        <v>965</v>
      </c>
      <c r="J48" s="29">
        <v>1086</v>
      </c>
      <c r="K48" s="29">
        <v>1087</v>
      </c>
      <c r="L48" s="29">
        <v>868</v>
      </c>
      <c r="M48" s="29">
        <v>1221</v>
      </c>
      <c r="N48" s="29">
        <v>1313</v>
      </c>
      <c r="O48" s="407">
        <v>1188</v>
      </c>
      <c r="P48" s="407">
        <v>1215</v>
      </c>
      <c r="Q48" s="407">
        <v>1160</v>
      </c>
      <c r="R48" s="426">
        <v>1002</v>
      </c>
      <c r="S48" s="27"/>
      <c r="T48" s="10"/>
      <c r="U48" s="476"/>
      <c r="V48" s="477"/>
      <c r="X48" s="480"/>
      <c r="Y48" s="480"/>
      <c r="BC48" s="5"/>
    </row>
    <row r="49" spans="1:55" ht="15" customHeight="1" x14ac:dyDescent="0.25">
      <c r="A49" s="12"/>
      <c r="B49" s="12"/>
      <c r="C49" s="80"/>
      <c r="D49" s="120"/>
      <c r="E49" s="362" t="s">
        <v>180</v>
      </c>
      <c r="F49" s="99">
        <f t="shared" si="5"/>
        <v>7120</v>
      </c>
      <c r="G49" s="29">
        <v>551</v>
      </c>
      <c r="H49" s="29">
        <v>651</v>
      </c>
      <c r="I49" s="29">
        <v>656</v>
      </c>
      <c r="J49" s="29">
        <v>639</v>
      </c>
      <c r="K49" s="29">
        <v>619</v>
      </c>
      <c r="L49" s="29">
        <v>449</v>
      </c>
      <c r="M49" s="29">
        <v>639</v>
      </c>
      <c r="N49" s="29">
        <v>610</v>
      </c>
      <c r="O49" s="407">
        <v>496</v>
      </c>
      <c r="P49" s="407">
        <v>522</v>
      </c>
      <c r="Q49" s="407">
        <v>714</v>
      </c>
      <c r="R49" s="426">
        <v>574</v>
      </c>
      <c r="S49" s="27"/>
      <c r="T49" s="10"/>
      <c r="U49" s="476"/>
      <c r="V49" s="477"/>
      <c r="X49" s="480"/>
      <c r="Y49" s="480"/>
      <c r="BC49" s="5"/>
    </row>
    <row r="50" spans="1:55" ht="15" customHeight="1" x14ac:dyDescent="0.25">
      <c r="A50" s="274"/>
      <c r="B50" s="274"/>
      <c r="C50" s="81"/>
      <c r="D50" s="309"/>
      <c r="E50" s="483" t="s">
        <v>169</v>
      </c>
      <c r="F50" s="443">
        <f t="shared" si="5"/>
        <v>7528</v>
      </c>
      <c r="G50" s="313">
        <v>520</v>
      </c>
      <c r="H50" s="313">
        <v>507</v>
      </c>
      <c r="I50" s="313">
        <v>541</v>
      </c>
      <c r="J50" s="310">
        <v>512</v>
      </c>
      <c r="K50" s="313">
        <v>497</v>
      </c>
      <c r="L50" s="313">
        <v>423</v>
      </c>
      <c r="M50" s="313">
        <v>642</v>
      </c>
      <c r="N50" s="313">
        <v>750</v>
      </c>
      <c r="O50" s="410">
        <v>749</v>
      </c>
      <c r="P50" s="410">
        <v>776</v>
      </c>
      <c r="Q50" s="410">
        <v>881</v>
      </c>
      <c r="R50" s="442">
        <v>730</v>
      </c>
      <c r="S50" s="27"/>
      <c r="T50" s="10"/>
      <c r="U50" s="476"/>
      <c r="V50" s="477"/>
      <c r="X50" s="480"/>
      <c r="Y50" s="480"/>
      <c r="BC50" s="5"/>
    </row>
    <row r="51" spans="1:55" ht="11.25" customHeight="1" x14ac:dyDescent="0.25">
      <c r="A51" s="281"/>
      <c r="B51" s="281"/>
      <c r="C51" s="261"/>
      <c r="D51" s="261"/>
      <c r="E51" s="78"/>
      <c r="F51" s="99"/>
      <c r="G51" s="29"/>
      <c r="H51" s="29"/>
      <c r="I51" s="29"/>
      <c r="J51" s="13"/>
      <c r="K51" s="13"/>
      <c r="L51" s="29"/>
      <c r="M51" s="29"/>
      <c r="N51" s="29"/>
      <c r="O51" s="38"/>
      <c r="P51" s="38"/>
      <c r="Q51" s="38"/>
      <c r="R51" s="427"/>
      <c r="S51" s="421"/>
      <c r="T51" s="10"/>
      <c r="X51" s="480"/>
      <c r="BC51" s="5"/>
    </row>
    <row r="52" spans="1:55" ht="15" customHeight="1" x14ac:dyDescent="0.25">
      <c r="C52" s="70" t="s">
        <v>206</v>
      </c>
      <c r="D52" s="71"/>
      <c r="E52" s="71"/>
      <c r="F52" s="72"/>
      <c r="G52" s="72"/>
      <c r="H52" s="72"/>
      <c r="I52" s="311"/>
      <c r="J52" s="311"/>
      <c r="K52" s="311"/>
      <c r="L52" s="311"/>
      <c r="M52" s="311"/>
      <c r="N52" s="311"/>
      <c r="O52" s="72"/>
      <c r="P52" s="72"/>
      <c r="Q52" s="72"/>
      <c r="R52" s="422"/>
      <c r="S52" s="421"/>
      <c r="T52" s="10"/>
      <c r="AV52" s="5" t="s">
        <v>15</v>
      </c>
    </row>
    <row r="53" spans="1:55" ht="15" customHeight="1" x14ac:dyDescent="0.25">
      <c r="A53" s="556"/>
      <c r="B53" s="556"/>
      <c r="C53" s="80"/>
      <c r="D53" s="261"/>
      <c r="E53" s="362" t="s">
        <v>209</v>
      </c>
      <c r="F53" s="99">
        <f>SUM(G53:R53)</f>
        <v>2572</v>
      </c>
      <c r="G53" s="29">
        <v>168</v>
      </c>
      <c r="H53" s="29">
        <v>209</v>
      </c>
      <c r="I53" s="29">
        <v>156</v>
      </c>
      <c r="J53" s="29">
        <v>163</v>
      </c>
      <c r="K53" s="29">
        <v>175</v>
      </c>
      <c r="L53" s="29">
        <v>224</v>
      </c>
      <c r="M53" s="29">
        <v>205</v>
      </c>
      <c r="N53" s="29">
        <v>245</v>
      </c>
      <c r="O53" s="407">
        <v>222</v>
      </c>
      <c r="P53" s="407">
        <v>213</v>
      </c>
      <c r="Q53" s="407">
        <v>319</v>
      </c>
      <c r="R53" s="426">
        <v>273</v>
      </c>
      <c r="S53" s="27"/>
      <c r="T53" s="10"/>
      <c r="AV53" s="5"/>
    </row>
    <row r="54" spans="1:55" ht="15" customHeight="1" x14ac:dyDescent="0.25">
      <c r="A54" s="556"/>
      <c r="B54" s="556"/>
      <c r="C54" s="80"/>
      <c r="D54" s="261"/>
      <c r="E54" s="362" t="s">
        <v>208</v>
      </c>
      <c r="F54" s="99">
        <f>SUM(G54:R54)</f>
        <v>128</v>
      </c>
      <c r="G54" s="29">
        <v>3</v>
      </c>
      <c r="H54" s="29">
        <v>9</v>
      </c>
      <c r="I54" s="29">
        <v>19</v>
      </c>
      <c r="J54" s="29">
        <v>22</v>
      </c>
      <c r="K54" s="29">
        <v>37</v>
      </c>
      <c r="L54" s="29">
        <v>29</v>
      </c>
      <c r="M54" s="29">
        <v>9</v>
      </c>
      <c r="N54" s="29"/>
      <c r="O54" s="407"/>
      <c r="P54" s="407"/>
      <c r="Q54" s="407"/>
      <c r="R54" s="426"/>
      <c r="S54" s="27"/>
      <c r="T54" s="10"/>
      <c r="AV54" s="5"/>
    </row>
    <row r="55" spans="1:55" ht="15" customHeight="1" x14ac:dyDescent="0.25">
      <c r="A55" s="556"/>
      <c r="B55" s="556"/>
      <c r="C55" s="80"/>
      <c r="D55" s="261"/>
      <c r="E55" s="362" t="s">
        <v>207</v>
      </c>
      <c r="F55" s="99">
        <f>SUM(G55:R55)</f>
        <v>437</v>
      </c>
      <c r="G55" s="29">
        <v>35</v>
      </c>
      <c r="H55" s="29">
        <v>58</v>
      </c>
      <c r="I55" s="29">
        <v>42</v>
      </c>
      <c r="J55" s="29">
        <v>41</v>
      </c>
      <c r="K55" s="29">
        <v>43</v>
      </c>
      <c r="L55" s="29">
        <v>23</v>
      </c>
      <c r="M55" s="29">
        <v>28</v>
      </c>
      <c r="N55" s="29">
        <v>28</v>
      </c>
      <c r="O55" s="407">
        <v>33</v>
      </c>
      <c r="P55" s="407">
        <v>30</v>
      </c>
      <c r="Q55" s="407">
        <v>39</v>
      </c>
      <c r="R55" s="426">
        <v>37</v>
      </c>
      <c r="S55" s="27"/>
      <c r="T55" s="10"/>
      <c r="AV55" s="5"/>
    </row>
    <row r="56" spans="1:55" ht="15" customHeight="1" x14ac:dyDescent="0.25">
      <c r="A56" s="556"/>
      <c r="B56" s="556"/>
      <c r="C56" s="80"/>
      <c r="D56" s="261"/>
      <c r="E56" s="362" t="s">
        <v>210</v>
      </c>
      <c r="F56" s="99">
        <f>SUM(G56:R56)</f>
        <v>57</v>
      </c>
      <c r="G56" s="29">
        <v>14</v>
      </c>
      <c r="H56" s="29">
        <v>7</v>
      </c>
      <c r="I56" s="29">
        <v>5</v>
      </c>
      <c r="J56" s="29">
        <v>9</v>
      </c>
      <c r="K56" s="29">
        <v>4</v>
      </c>
      <c r="L56" s="29">
        <v>5</v>
      </c>
      <c r="M56" s="29">
        <v>6</v>
      </c>
      <c r="N56" s="29">
        <v>7</v>
      </c>
      <c r="O56" s="407"/>
      <c r="P56" s="407"/>
      <c r="Q56" s="407"/>
      <c r="R56" s="426"/>
      <c r="S56" s="27"/>
      <c r="T56" s="10"/>
      <c r="AV56" s="5"/>
    </row>
    <row r="57" spans="1:55" ht="15" customHeight="1" x14ac:dyDescent="0.25">
      <c r="A57" s="556"/>
      <c r="B57" s="556"/>
      <c r="C57" s="145"/>
      <c r="D57" s="557"/>
      <c r="E57" s="363" t="s">
        <v>211</v>
      </c>
      <c r="F57" s="348">
        <f>SUM(G57:R57)</f>
        <v>866</v>
      </c>
      <c r="G57" s="318">
        <v>97</v>
      </c>
      <c r="H57" s="318">
        <v>68</v>
      </c>
      <c r="I57" s="318">
        <v>73</v>
      </c>
      <c r="J57" s="318">
        <v>84</v>
      </c>
      <c r="K57" s="318">
        <v>76</v>
      </c>
      <c r="L57" s="318">
        <v>67</v>
      </c>
      <c r="M57" s="318">
        <v>73</v>
      </c>
      <c r="N57" s="313">
        <v>59</v>
      </c>
      <c r="O57" s="410">
        <v>60</v>
      </c>
      <c r="P57" s="410">
        <v>80</v>
      </c>
      <c r="Q57" s="410">
        <v>64</v>
      </c>
      <c r="R57" s="442">
        <v>65</v>
      </c>
      <c r="S57" s="27"/>
      <c r="T57" s="10"/>
      <c r="AV57" s="5"/>
    </row>
    <row r="58" spans="1:55" ht="8.25" customHeight="1" x14ac:dyDescent="0.25">
      <c r="A58" s="597"/>
      <c r="B58" s="597"/>
      <c r="C58" s="261"/>
      <c r="D58" s="261"/>
      <c r="E58" s="78"/>
      <c r="F58" s="77"/>
      <c r="G58" s="36"/>
      <c r="H58" s="36"/>
      <c r="I58" s="29"/>
      <c r="J58" s="13"/>
      <c r="K58" s="13"/>
      <c r="L58" s="29"/>
      <c r="M58" s="29"/>
      <c r="N58" s="29"/>
      <c r="O58" s="38"/>
      <c r="P58" s="38"/>
      <c r="Q58" s="38"/>
      <c r="R58" s="705"/>
      <c r="S58" s="421"/>
      <c r="T58" s="10"/>
      <c r="BC58" s="5"/>
    </row>
    <row r="59" spans="1:55" ht="29.25" customHeight="1" x14ac:dyDescent="0.25">
      <c r="C59" s="803" t="s">
        <v>235</v>
      </c>
      <c r="D59" s="804"/>
      <c r="E59" s="804"/>
      <c r="F59" s="546">
        <v>23390</v>
      </c>
      <c r="G59" s="832">
        <v>4641</v>
      </c>
      <c r="H59" s="832">
        <v>5209</v>
      </c>
      <c r="I59" s="832">
        <v>5264</v>
      </c>
      <c r="J59" s="832">
        <v>4925</v>
      </c>
      <c r="K59" s="832">
        <v>5040</v>
      </c>
      <c r="L59" s="832">
        <v>4771</v>
      </c>
      <c r="M59" s="832">
        <v>4738</v>
      </c>
      <c r="N59" s="832">
        <v>5560</v>
      </c>
      <c r="O59" s="832">
        <v>5494</v>
      </c>
      <c r="P59" s="832">
        <v>5436</v>
      </c>
      <c r="Q59" s="832">
        <v>5793</v>
      </c>
      <c r="R59" s="833">
        <v>5537</v>
      </c>
      <c r="S59" s="421"/>
      <c r="T59" s="10"/>
      <c r="BC59" s="5" t="s">
        <v>15</v>
      </c>
    </row>
    <row r="60" spans="1:55" ht="3.75" customHeight="1" x14ac:dyDescent="0.25">
      <c r="C60" s="85"/>
      <c r="D60" s="74"/>
      <c r="E60" s="74"/>
      <c r="F60" s="547"/>
      <c r="G60" s="547"/>
      <c r="H60" s="547"/>
      <c r="I60" s="547"/>
      <c r="J60" s="547"/>
      <c r="K60" s="547"/>
      <c r="L60" s="660"/>
      <c r="M60" s="547"/>
      <c r="N60" s="547"/>
      <c r="O60" s="547"/>
      <c r="P60" s="547"/>
      <c r="Q60" s="547"/>
      <c r="R60" s="618"/>
      <c r="S60" s="421"/>
      <c r="T60" s="10"/>
      <c r="BC60" s="5"/>
    </row>
    <row r="61" spans="1:55" ht="24" customHeight="1" x14ac:dyDescent="0.25">
      <c r="C61" s="86"/>
      <c r="D61" s="648" t="s">
        <v>233</v>
      </c>
      <c r="E61" s="649"/>
      <c r="F61" s="681"/>
      <c r="G61" s="681"/>
      <c r="H61" s="681"/>
      <c r="I61" s="681"/>
      <c r="J61" s="681"/>
      <c r="K61" s="681"/>
      <c r="L61" s="681"/>
      <c r="M61" s="681"/>
      <c r="N61" s="681"/>
      <c r="O61" s="681"/>
      <c r="P61" s="681"/>
      <c r="Q61" s="681"/>
      <c r="R61" s="823"/>
      <c r="S61" s="421"/>
      <c r="T61" s="10"/>
      <c r="BC61" s="5" t="s">
        <v>15</v>
      </c>
    </row>
    <row r="62" spans="1:55" ht="15" customHeight="1" x14ac:dyDescent="0.25">
      <c r="C62" s="86"/>
      <c r="D62" s="123"/>
      <c r="E62" s="78" t="s">
        <v>99</v>
      </c>
      <c r="F62" s="548">
        <v>851</v>
      </c>
      <c r="G62" s="807">
        <v>84</v>
      </c>
      <c r="H62" s="807">
        <v>84</v>
      </c>
      <c r="I62" s="808">
        <v>87</v>
      </c>
      <c r="J62" s="808">
        <v>68</v>
      </c>
      <c r="K62" s="808">
        <v>72</v>
      </c>
      <c r="L62" s="808">
        <v>59</v>
      </c>
      <c r="M62" s="808">
        <v>80</v>
      </c>
      <c r="N62" s="808">
        <v>127</v>
      </c>
      <c r="O62" s="808">
        <v>131</v>
      </c>
      <c r="P62" s="808">
        <v>118</v>
      </c>
      <c r="Q62" s="808">
        <v>168</v>
      </c>
      <c r="R62" s="809">
        <v>143</v>
      </c>
      <c r="S62" s="421"/>
      <c r="T62" s="10"/>
      <c r="BC62" s="5"/>
    </row>
    <row r="63" spans="1:55" ht="15" customHeight="1" x14ac:dyDescent="0.25">
      <c r="C63" s="86"/>
      <c r="D63" s="123"/>
      <c r="E63" s="78" t="s">
        <v>100</v>
      </c>
      <c r="F63" s="548">
        <v>3944</v>
      </c>
      <c r="G63" s="807">
        <v>426</v>
      </c>
      <c r="H63" s="807">
        <v>445</v>
      </c>
      <c r="I63" s="808">
        <v>433</v>
      </c>
      <c r="J63" s="808">
        <v>427</v>
      </c>
      <c r="K63" s="808">
        <v>424</v>
      </c>
      <c r="L63" s="808">
        <v>418</v>
      </c>
      <c r="M63" s="808">
        <v>412</v>
      </c>
      <c r="N63" s="808">
        <v>518</v>
      </c>
      <c r="O63" s="808">
        <v>526</v>
      </c>
      <c r="P63" s="808">
        <v>541</v>
      </c>
      <c r="Q63" s="808">
        <v>554</v>
      </c>
      <c r="R63" s="809">
        <v>494</v>
      </c>
      <c r="S63" s="421"/>
      <c r="T63" s="10"/>
      <c r="BC63" s="5"/>
    </row>
    <row r="64" spans="1:55" ht="15" customHeight="1" x14ac:dyDescent="0.25">
      <c r="C64" s="86"/>
      <c r="D64" s="123"/>
      <c r="E64" s="78" t="s">
        <v>101</v>
      </c>
      <c r="F64" s="548">
        <v>1045</v>
      </c>
      <c r="G64" s="807">
        <v>154</v>
      </c>
      <c r="H64" s="807">
        <v>169</v>
      </c>
      <c r="I64" s="808">
        <v>166</v>
      </c>
      <c r="J64" s="808">
        <v>147</v>
      </c>
      <c r="K64" s="808">
        <v>150</v>
      </c>
      <c r="L64" s="808">
        <v>134</v>
      </c>
      <c r="M64" s="808">
        <v>125</v>
      </c>
      <c r="N64" s="808">
        <v>168</v>
      </c>
      <c r="O64" s="808">
        <v>155</v>
      </c>
      <c r="P64" s="808">
        <v>132</v>
      </c>
      <c r="Q64" s="808">
        <v>153</v>
      </c>
      <c r="R64" s="809">
        <v>151</v>
      </c>
      <c r="S64" s="421"/>
      <c r="T64" s="10"/>
      <c r="BC64" s="5"/>
    </row>
    <row r="65" spans="3:55" ht="15" customHeight="1" x14ac:dyDescent="0.25">
      <c r="C65" s="86"/>
      <c r="D65" s="123"/>
      <c r="E65" s="78" t="s">
        <v>102</v>
      </c>
      <c r="F65" s="548">
        <v>3163</v>
      </c>
      <c r="G65" s="807">
        <v>693</v>
      </c>
      <c r="H65" s="807">
        <v>685</v>
      </c>
      <c r="I65" s="808">
        <v>746</v>
      </c>
      <c r="J65" s="808">
        <v>600</v>
      </c>
      <c r="K65" s="808">
        <v>652</v>
      </c>
      <c r="L65" s="808">
        <v>596</v>
      </c>
      <c r="M65" s="808">
        <v>596</v>
      </c>
      <c r="N65" s="808">
        <v>678</v>
      </c>
      <c r="O65" s="808">
        <v>638</v>
      </c>
      <c r="P65" s="808">
        <v>610</v>
      </c>
      <c r="Q65" s="808">
        <v>649</v>
      </c>
      <c r="R65" s="809">
        <v>598</v>
      </c>
      <c r="S65" s="421"/>
      <c r="T65" s="10"/>
      <c r="BC65" s="5"/>
    </row>
    <row r="66" spans="3:55" ht="15" customHeight="1" x14ac:dyDescent="0.25">
      <c r="C66" s="86"/>
      <c r="D66" s="123"/>
      <c r="E66" s="78" t="s">
        <v>89</v>
      </c>
      <c r="F66" s="548">
        <v>202</v>
      </c>
      <c r="G66" s="807">
        <v>24</v>
      </c>
      <c r="H66" s="807">
        <v>28</v>
      </c>
      <c r="I66" s="808">
        <v>18</v>
      </c>
      <c r="J66" s="808">
        <v>18</v>
      </c>
      <c r="K66" s="808">
        <v>19</v>
      </c>
      <c r="L66" s="808">
        <v>17</v>
      </c>
      <c r="M66" s="808">
        <v>12</v>
      </c>
      <c r="N66" s="808">
        <v>19</v>
      </c>
      <c r="O66" s="808">
        <v>14</v>
      </c>
      <c r="P66" s="808">
        <v>17</v>
      </c>
      <c r="Q66" s="808">
        <v>25</v>
      </c>
      <c r="R66" s="809">
        <v>25</v>
      </c>
      <c r="S66" s="421"/>
      <c r="T66" s="10"/>
      <c r="BC66" s="5"/>
    </row>
    <row r="67" spans="3:55" ht="15" customHeight="1" x14ac:dyDescent="0.25">
      <c r="C67" s="86"/>
      <c r="D67" s="123"/>
      <c r="E67" s="78" t="s">
        <v>103</v>
      </c>
      <c r="F67" s="548">
        <v>1023</v>
      </c>
      <c r="G67" s="807">
        <v>177</v>
      </c>
      <c r="H67" s="807">
        <v>216</v>
      </c>
      <c r="I67" s="808">
        <v>211</v>
      </c>
      <c r="J67" s="808">
        <v>199</v>
      </c>
      <c r="K67" s="808">
        <v>149</v>
      </c>
      <c r="L67" s="808">
        <v>152</v>
      </c>
      <c r="M67" s="808">
        <v>145</v>
      </c>
      <c r="N67" s="808">
        <v>147</v>
      </c>
      <c r="O67" s="808">
        <v>172</v>
      </c>
      <c r="P67" s="808">
        <v>201</v>
      </c>
      <c r="Q67" s="808">
        <v>187</v>
      </c>
      <c r="R67" s="809">
        <v>183</v>
      </c>
      <c r="S67" s="421"/>
      <c r="T67" s="10"/>
      <c r="BC67" s="5"/>
    </row>
    <row r="68" spans="3:55" ht="15" customHeight="1" x14ac:dyDescent="0.25">
      <c r="C68" s="86"/>
      <c r="D68" s="123"/>
      <c r="E68" s="78" t="s">
        <v>104</v>
      </c>
      <c r="F68" s="548">
        <v>3213</v>
      </c>
      <c r="G68" s="807">
        <v>412</v>
      </c>
      <c r="H68" s="807">
        <v>451</v>
      </c>
      <c r="I68" s="808">
        <v>391</v>
      </c>
      <c r="J68" s="808">
        <v>417</v>
      </c>
      <c r="K68" s="808">
        <v>433</v>
      </c>
      <c r="L68" s="808">
        <v>423</v>
      </c>
      <c r="M68" s="808">
        <v>444</v>
      </c>
      <c r="N68" s="808">
        <v>542</v>
      </c>
      <c r="O68" s="808">
        <v>462</v>
      </c>
      <c r="P68" s="808">
        <v>517</v>
      </c>
      <c r="Q68" s="808">
        <v>513</v>
      </c>
      <c r="R68" s="810">
        <v>381</v>
      </c>
      <c r="S68" s="421"/>
      <c r="T68" s="10"/>
      <c r="BC68" s="5"/>
    </row>
    <row r="69" spans="3:55" ht="15" customHeight="1" x14ac:dyDescent="0.25">
      <c r="C69" s="86"/>
      <c r="D69" s="123"/>
      <c r="E69" s="78" t="s">
        <v>105</v>
      </c>
      <c r="F69" s="548">
        <v>1986</v>
      </c>
      <c r="G69" s="807">
        <v>303</v>
      </c>
      <c r="H69" s="807">
        <v>293</v>
      </c>
      <c r="I69" s="808">
        <v>340</v>
      </c>
      <c r="J69" s="808">
        <v>295</v>
      </c>
      <c r="K69" s="808">
        <v>320</v>
      </c>
      <c r="L69" s="808">
        <v>320</v>
      </c>
      <c r="M69" s="808">
        <v>306</v>
      </c>
      <c r="N69" s="808">
        <v>364</v>
      </c>
      <c r="O69" s="808">
        <v>386</v>
      </c>
      <c r="P69" s="808">
        <v>338</v>
      </c>
      <c r="Q69" s="808">
        <v>399</v>
      </c>
      <c r="R69" s="810">
        <v>384</v>
      </c>
      <c r="S69" s="421"/>
      <c r="T69" s="10"/>
      <c r="BC69" s="5"/>
    </row>
    <row r="70" spans="3:55" ht="15" customHeight="1" x14ac:dyDescent="0.25">
      <c r="C70" s="86"/>
      <c r="D70" s="123"/>
      <c r="E70" s="78" t="s">
        <v>106</v>
      </c>
      <c r="F70" s="548">
        <v>1454</v>
      </c>
      <c r="G70" s="807">
        <v>242</v>
      </c>
      <c r="H70" s="807">
        <v>320</v>
      </c>
      <c r="I70" s="808">
        <v>245</v>
      </c>
      <c r="J70" s="808">
        <v>144</v>
      </c>
      <c r="K70" s="808">
        <v>214</v>
      </c>
      <c r="L70" s="808">
        <v>128</v>
      </c>
      <c r="M70" s="808">
        <v>236</v>
      </c>
      <c r="N70" s="808">
        <v>303</v>
      </c>
      <c r="O70" s="808">
        <v>275</v>
      </c>
      <c r="P70" s="808">
        <v>248</v>
      </c>
      <c r="Q70" s="808">
        <v>275</v>
      </c>
      <c r="R70" s="810">
        <v>216</v>
      </c>
      <c r="S70" s="421"/>
      <c r="T70" s="10"/>
      <c r="BC70" s="5"/>
    </row>
    <row r="71" spans="3:55" ht="15" customHeight="1" x14ac:dyDescent="0.25">
      <c r="C71" s="86"/>
      <c r="D71" s="123"/>
      <c r="E71" s="78" t="s">
        <v>107</v>
      </c>
      <c r="F71" s="548">
        <v>1260</v>
      </c>
      <c r="G71" s="807">
        <v>103</v>
      </c>
      <c r="H71" s="807">
        <v>96</v>
      </c>
      <c r="I71" s="808">
        <v>191</v>
      </c>
      <c r="J71" s="808">
        <v>131</v>
      </c>
      <c r="K71" s="808">
        <v>117</v>
      </c>
      <c r="L71" s="808">
        <v>101</v>
      </c>
      <c r="M71" s="808">
        <v>162</v>
      </c>
      <c r="N71" s="808">
        <v>111</v>
      </c>
      <c r="O71" s="808">
        <v>134</v>
      </c>
      <c r="P71" s="808">
        <v>219</v>
      </c>
      <c r="Q71" s="808">
        <v>228</v>
      </c>
      <c r="R71" s="810">
        <v>219</v>
      </c>
      <c r="S71" s="421"/>
      <c r="T71" s="10"/>
      <c r="BC71" s="5"/>
    </row>
    <row r="72" spans="3:55" ht="15" customHeight="1" x14ac:dyDescent="0.25">
      <c r="C72" s="86"/>
      <c r="D72" s="123"/>
      <c r="E72" s="78" t="s">
        <v>108</v>
      </c>
      <c r="F72" s="548">
        <v>801</v>
      </c>
      <c r="G72" s="807">
        <v>89</v>
      </c>
      <c r="H72" s="807">
        <v>114</v>
      </c>
      <c r="I72" s="808">
        <v>136</v>
      </c>
      <c r="J72" s="808">
        <v>123</v>
      </c>
      <c r="K72" s="808">
        <v>93</v>
      </c>
      <c r="L72" s="808">
        <v>115</v>
      </c>
      <c r="M72" s="808">
        <v>95</v>
      </c>
      <c r="N72" s="808">
        <v>123</v>
      </c>
      <c r="O72" s="808">
        <v>115</v>
      </c>
      <c r="P72" s="808">
        <v>90</v>
      </c>
      <c r="Q72" s="808">
        <v>105</v>
      </c>
      <c r="R72" s="810">
        <v>105</v>
      </c>
      <c r="S72" s="421"/>
      <c r="T72" s="10"/>
      <c r="BC72" s="5"/>
    </row>
    <row r="73" spans="3:55" ht="15" customHeight="1" x14ac:dyDescent="0.25">
      <c r="C73" s="86"/>
      <c r="D73" s="123"/>
      <c r="E73" s="78" t="s">
        <v>109</v>
      </c>
      <c r="F73" s="548">
        <v>752</v>
      </c>
      <c r="G73" s="807">
        <v>223</v>
      </c>
      <c r="H73" s="807">
        <v>221</v>
      </c>
      <c r="I73" s="808">
        <v>224</v>
      </c>
      <c r="J73" s="808">
        <v>239</v>
      </c>
      <c r="K73" s="808">
        <v>238</v>
      </c>
      <c r="L73" s="808">
        <v>240</v>
      </c>
      <c r="M73" s="808">
        <v>225</v>
      </c>
      <c r="N73" s="808">
        <v>255</v>
      </c>
      <c r="O73" s="808">
        <v>249</v>
      </c>
      <c r="P73" s="808">
        <v>263</v>
      </c>
      <c r="Q73" s="808">
        <v>272</v>
      </c>
      <c r="R73" s="810">
        <v>267</v>
      </c>
      <c r="S73" s="421"/>
      <c r="T73" s="10"/>
      <c r="BC73" s="5"/>
    </row>
    <row r="74" spans="3:55" ht="15" customHeight="1" x14ac:dyDescent="0.25">
      <c r="C74" s="86"/>
      <c r="D74" s="123"/>
      <c r="E74" s="362" t="s">
        <v>232</v>
      </c>
      <c r="F74" s="548">
        <v>222</v>
      </c>
      <c r="G74" s="807">
        <v>35</v>
      </c>
      <c r="H74" s="807">
        <v>28</v>
      </c>
      <c r="I74" s="808">
        <v>30</v>
      </c>
      <c r="J74" s="808">
        <v>53</v>
      </c>
      <c r="K74" s="808">
        <v>37</v>
      </c>
      <c r="L74" s="808">
        <v>46</v>
      </c>
      <c r="M74" s="808">
        <v>42</v>
      </c>
      <c r="N74" s="808">
        <v>58</v>
      </c>
      <c r="O74" s="808">
        <v>50</v>
      </c>
      <c r="P74" s="808">
        <v>71</v>
      </c>
      <c r="Q74" s="808">
        <v>72</v>
      </c>
      <c r="R74" s="810">
        <v>69</v>
      </c>
      <c r="S74" s="421"/>
      <c r="T74" s="10"/>
      <c r="BC74" s="5"/>
    </row>
    <row r="75" spans="3:55" ht="15" customHeight="1" x14ac:dyDescent="0.25">
      <c r="C75" s="86"/>
      <c r="D75" s="123"/>
      <c r="E75" s="78" t="s">
        <v>110</v>
      </c>
      <c r="F75" s="548">
        <v>749</v>
      </c>
      <c r="G75" s="807">
        <v>75</v>
      </c>
      <c r="H75" s="807">
        <v>99</v>
      </c>
      <c r="I75" s="808">
        <v>101</v>
      </c>
      <c r="J75" s="808">
        <v>92</v>
      </c>
      <c r="K75" s="808">
        <v>90</v>
      </c>
      <c r="L75" s="808">
        <v>83</v>
      </c>
      <c r="M75" s="808">
        <v>84</v>
      </c>
      <c r="N75" s="808">
        <v>76</v>
      </c>
      <c r="O75" s="808">
        <v>92</v>
      </c>
      <c r="P75" s="808">
        <v>92</v>
      </c>
      <c r="Q75" s="808">
        <v>116</v>
      </c>
      <c r="R75" s="810">
        <v>82</v>
      </c>
      <c r="S75" s="421"/>
      <c r="T75" s="10"/>
      <c r="BC75" s="5"/>
    </row>
    <row r="76" spans="3:55" ht="15" customHeight="1" x14ac:dyDescent="0.25">
      <c r="C76" s="86"/>
      <c r="D76" s="123"/>
      <c r="E76" s="78" t="s">
        <v>111</v>
      </c>
      <c r="F76" s="548">
        <v>2862</v>
      </c>
      <c r="G76" s="807">
        <v>492</v>
      </c>
      <c r="H76" s="807">
        <v>399</v>
      </c>
      <c r="I76" s="808">
        <v>466</v>
      </c>
      <c r="J76" s="808">
        <v>447</v>
      </c>
      <c r="K76" s="808">
        <v>413</v>
      </c>
      <c r="L76" s="808">
        <v>383</v>
      </c>
      <c r="M76" s="808">
        <v>418</v>
      </c>
      <c r="N76" s="808">
        <v>426</v>
      </c>
      <c r="O76" s="808">
        <v>389</v>
      </c>
      <c r="P76" s="808">
        <v>479</v>
      </c>
      <c r="Q76" s="808">
        <v>484</v>
      </c>
      <c r="R76" s="810">
        <v>402</v>
      </c>
      <c r="S76" s="421"/>
      <c r="T76" s="10"/>
      <c r="BC76" s="5"/>
    </row>
    <row r="77" spans="3:55" ht="15" customHeight="1" x14ac:dyDescent="0.25">
      <c r="C77" s="86"/>
      <c r="D77" s="123"/>
      <c r="E77" s="78" t="s">
        <v>112</v>
      </c>
      <c r="F77" s="548">
        <v>1029</v>
      </c>
      <c r="G77" s="807">
        <v>200</v>
      </c>
      <c r="H77" s="807">
        <v>204</v>
      </c>
      <c r="I77" s="808">
        <v>182</v>
      </c>
      <c r="J77" s="808">
        <v>200</v>
      </c>
      <c r="K77" s="808">
        <v>195</v>
      </c>
      <c r="L77" s="808">
        <v>195</v>
      </c>
      <c r="M77" s="808">
        <v>212</v>
      </c>
      <c r="N77" s="808">
        <v>219</v>
      </c>
      <c r="O77" s="808">
        <v>211</v>
      </c>
      <c r="P77" s="808">
        <v>220</v>
      </c>
      <c r="Q77" s="808">
        <v>185</v>
      </c>
      <c r="R77" s="810">
        <v>170</v>
      </c>
      <c r="S77" s="421"/>
      <c r="T77" s="10"/>
      <c r="BC77" s="5"/>
    </row>
    <row r="78" spans="3:55" ht="15" customHeight="1" x14ac:dyDescent="0.25">
      <c r="C78" s="86"/>
      <c r="D78" s="123"/>
      <c r="E78" s="78" t="s">
        <v>167</v>
      </c>
      <c r="F78" s="548">
        <v>1341</v>
      </c>
      <c r="G78" s="807">
        <v>254</v>
      </c>
      <c r="H78" s="807">
        <v>277</v>
      </c>
      <c r="I78" s="808">
        <v>263</v>
      </c>
      <c r="J78" s="808">
        <v>271</v>
      </c>
      <c r="K78" s="808">
        <v>240</v>
      </c>
      <c r="L78" s="808">
        <v>223</v>
      </c>
      <c r="M78" s="808">
        <v>212</v>
      </c>
      <c r="N78" s="808">
        <v>242</v>
      </c>
      <c r="O78" s="808">
        <v>233</v>
      </c>
      <c r="P78" s="808">
        <v>259</v>
      </c>
      <c r="Q78" s="808">
        <v>266</v>
      </c>
      <c r="R78" s="810">
        <v>244</v>
      </c>
      <c r="S78" s="421"/>
      <c r="T78" s="10"/>
      <c r="BC78" s="5"/>
    </row>
    <row r="79" spans="3:55" ht="15" customHeight="1" x14ac:dyDescent="0.25">
      <c r="C79" s="86"/>
      <c r="D79" s="123"/>
      <c r="E79" s="78" t="s">
        <v>231</v>
      </c>
      <c r="F79" s="548">
        <v>253</v>
      </c>
      <c r="G79" s="807">
        <v>24</v>
      </c>
      <c r="H79" s="807">
        <v>39</v>
      </c>
      <c r="I79" s="808">
        <v>32</v>
      </c>
      <c r="J79" s="808">
        <v>42</v>
      </c>
      <c r="K79" s="808">
        <v>43</v>
      </c>
      <c r="L79" s="808">
        <v>32</v>
      </c>
      <c r="M79" s="808">
        <v>33</v>
      </c>
      <c r="N79" s="808">
        <v>41</v>
      </c>
      <c r="O79" s="808">
        <v>51</v>
      </c>
      <c r="P79" s="808">
        <v>34</v>
      </c>
      <c r="Q79" s="808">
        <v>56</v>
      </c>
      <c r="R79" s="810">
        <v>44</v>
      </c>
      <c r="S79" s="421"/>
      <c r="T79" s="10"/>
      <c r="BC79" s="5"/>
    </row>
    <row r="80" spans="3:55" ht="15" customHeight="1" x14ac:dyDescent="0.25">
      <c r="C80" s="86"/>
      <c r="D80" s="123"/>
      <c r="E80" s="78" t="s">
        <v>260</v>
      </c>
      <c r="F80" s="548">
        <v>294</v>
      </c>
      <c r="G80" s="807"/>
      <c r="H80" s="807"/>
      <c r="I80" s="808"/>
      <c r="J80" s="808"/>
      <c r="K80" s="808">
        <v>37</v>
      </c>
      <c r="L80" s="808">
        <v>46</v>
      </c>
      <c r="M80" s="808">
        <v>37</v>
      </c>
      <c r="N80" s="808">
        <v>46</v>
      </c>
      <c r="O80" s="808">
        <v>46</v>
      </c>
      <c r="P80" s="808">
        <v>48</v>
      </c>
      <c r="Q80" s="808">
        <v>46</v>
      </c>
      <c r="R80" s="810">
        <v>34</v>
      </c>
      <c r="S80" s="421"/>
      <c r="T80" s="10"/>
      <c r="BC80" s="5"/>
    </row>
    <row r="81" spans="3:55" ht="15" customHeight="1" x14ac:dyDescent="0.25">
      <c r="C81" s="86"/>
      <c r="D81" s="123"/>
      <c r="E81" s="78" t="s">
        <v>280</v>
      </c>
      <c r="F81" s="548">
        <v>70</v>
      </c>
      <c r="G81" s="807"/>
      <c r="H81" s="807"/>
      <c r="I81" s="808"/>
      <c r="J81" s="808"/>
      <c r="K81" s="808"/>
      <c r="L81" s="808"/>
      <c r="M81" s="808"/>
      <c r="N81" s="808">
        <v>31</v>
      </c>
      <c r="O81" s="808">
        <v>27</v>
      </c>
      <c r="P81" s="808">
        <v>33</v>
      </c>
      <c r="Q81" s="808">
        <v>26</v>
      </c>
      <c r="R81" s="810">
        <v>17</v>
      </c>
      <c r="S81" s="421"/>
      <c r="T81" s="10"/>
      <c r="BC81" s="5"/>
    </row>
    <row r="82" spans="3:55" ht="15" customHeight="1" x14ac:dyDescent="0.25">
      <c r="C82" s="86"/>
      <c r="D82" s="123"/>
      <c r="E82" s="78" t="s">
        <v>269</v>
      </c>
      <c r="F82" s="548">
        <v>13</v>
      </c>
      <c r="G82" s="807"/>
      <c r="H82" s="807"/>
      <c r="I82" s="808"/>
      <c r="J82" s="808"/>
      <c r="K82" s="808"/>
      <c r="L82" s="808"/>
      <c r="M82" s="808"/>
      <c r="N82" s="808">
        <v>2</v>
      </c>
      <c r="O82" s="808">
        <v>1</v>
      </c>
      <c r="P82" s="808">
        <v>2</v>
      </c>
      <c r="Q82" s="808">
        <v>4</v>
      </c>
      <c r="R82" s="810">
        <v>5</v>
      </c>
      <c r="S82" s="421"/>
      <c r="T82" s="10"/>
      <c r="BC82" s="5"/>
    </row>
    <row r="83" spans="3:55" ht="15" customHeight="1" x14ac:dyDescent="0.25">
      <c r="C83" s="86"/>
      <c r="D83" s="123"/>
      <c r="E83" s="78" t="s">
        <v>270</v>
      </c>
      <c r="F83" s="548">
        <v>60</v>
      </c>
      <c r="G83" s="807"/>
      <c r="H83" s="807"/>
      <c r="I83" s="808"/>
      <c r="J83" s="808"/>
      <c r="K83" s="808"/>
      <c r="L83" s="808"/>
      <c r="M83" s="808"/>
      <c r="N83" s="808">
        <v>1</v>
      </c>
      <c r="O83" s="808">
        <v>0</v>
      </c>
      <c r="P83" s="808">
        <v>21</v>
      </c>
      <c r="Q83" s="808">
        <v>22</v>
      </c>
      <c r="R83" s="810">
        <v>24</v>
      </c>
      <c r="S83" s="421"/>
      <c r="T83" s="10"/>
      <c r="BC83" s="5"/>
    </row>
    <row r="84" spans="3:55" ht="15" customHeight="1" x14ac:dyDescent="0.25">
      <c r="C84" s="86"/>
      <c r="D84" s="123"/>
      <c r="E84" s="78" t="s">
        <v>271</v>
      </c>
      <c r="F84" s="548">
        <v>3</v>
      </c>
      <c r="G84" s="807"/>
      <c r="H84" s="807"/>
      <c r="I84" s="808"/>
      <c r="J84" s="808"/>
      <c r="K84" s="808"/>
      <c r="L84" s="808"/>
      <c r="M84" s="808"/>
      <c r="N84" s="808">
        <v>2</v>
      </c>
      <c r="O84" s="808">
        <v>1</v>
      </c>
      <c r="P84" s="808">
        <v>1</v>
      </c>
      <c r="Q84" s="808">
        <v>0</v>
      </c>
      <c r="R84" s="810">
        <v>0</v>
      </c>
      <c r="S84" s="421"/>
      <c r="T84" s="10"/>
      <c r="BC84" s="5"/>
    </row>
    <row r="85" spans="3:55" ht="15" customHeight="1" x14ac:dyDescent="0.25">
      <c r="C85" s="86"/>
      <c r="D85" s="123"/>
      <c r="E85" s="78" t="s">
        <v>113</v>
      </c>
      <c r="F85" s="548">
        <v>1549</v>
      </c>
      <c r="G85" s="807">
        <v>235</v>
      </c>
      <c r="H85" s="807">
        <v>272</v>
      </c>
      <c r="I85" s="808">
        <v>243</v>
      </c>
      <c r="J85" s="808">
        <v>313</v>
      </c>
      <c r="K85" s="808">
        <v>307</v>
      </c>
      <c r="L85" s="808">
        <v>232</v>
      </c>
      <c r="M85" s="808">
        <v>317</v>
      </c>
      <c r="N85" s="808">
        <v>276</v>
      </c>
      <c r="O85" s="808">
        <v>341</v>
      </c>
      <c r="P85" s="808">
        <v>330</v>
      </c>
      <c r="Q85" s="808">
        <v>313</v>
      </c>
      <c r="R85" s="810">
        <v>338</v>
      </c>
      <c r="S85" s="421"/>
      <c r="T85" s="10"/>
      <c r="BC85" s="5"/>
    </row>
    <row r="86" spans="3:55" ht="15" customHeight="1" x14ac:dyDescent="0.25">
      <c r="C86" s="86"/>
      <c r="D86" s="123"/>
      <c r="E86" s="78" t="s">
        <v>114</v>
      </c>
      <c r="F86" s="548">
        <v>1420</v>
      </c>
      <c r="G86" s="807">
        <v>215</v>
      </c>
      <c r="H86" s="807">
        <v>251</v>
      </c>
      <c r="I86" s="808">
        <v>215</v>
      </c>
      <c r="J86" s="808">
        <v>232</v>
      </c>
      <c r="K86" s="808">
        <v>228</v>
      </c>
      <c r="L86" s="808">
        <v>226</v>
      </c>
      <c r="M86" s="808">
        <v>247</v>
      </c>
      <c r="N86" s="808">
        <v>238</v>
      </c>
      <c r="O86" s="808">
        <v>228</v>
      </c>
      <c r="P86" s="808">
        <v>212</v>
      </c>
      <c r="Q86" s="808">
        <v>240</v>
      </c>
      <c r="R86" s="810">
        <v>273</v>
      </c>
      <c r="S86" s="421"/>
      <c r="T86" s="10"/>
      <c r="BC86" s="5"/>
    </row>
    <row r="87" spans="3:55" ht="15" customHeight="1" x14ac:dyDescent="0.25">
      <c r="C87" s="86"/>
      <c r="D87" s="123"/>
      <c r="E87" s="78" t="s">
        <v>115</v>
      </c>
      <c r="F87" s="548">
        <v>3335</v>
      </c>
      <c r="G87" s="807">
        <v>471</v>
      </c>
      <c r="H87" s="807">
        <v>459</v>
      </c>
      <c r="I87" s="808">
        <v>522</v>
      </c>
      <c r="J87" s="808">
        <v>474</v>
      </c>
      <c r="K87" s="808">
        <v>454</v>
      </c>
      <c r="L87" s="808">
        <v>447</v>
      </c>
      <c r="M87" s="808">
        <v>363</v>
      </c>
      <c r="N87" s="808">
        <v>612</v>
      </c>
      <c r="O87" s="808">
        <v>657</v>
      </c>
      <c r="P87" s="808">
        <v>579</v>
      </c>
      <c r="Q87" s="808">
        <v>402</v>
      </c>
      <c r="R87" s="810">
        <v>514</v>
      </c>
      <c r="S87" s="421"/>
      <c r="T87" s="10"/>
      <c r="BC87" s="5"/>
    </row>
    <row r="88" spans="3:55" ht="15" customHeight="1" x14ac:dyDescent="0.25">
      <c r="C88" s="86"/>
      <c r="D88" s="123"/>
      <c r="E88" s="78" t="s">
        <v>116</v>
      </c>
      <c r="F88" s="548">
        <v>3093</v>
      </c>
      <c r="G88" s="807">
        <v>292</v>
      </c>
      <c r="H88" s="807">
        <v>310</v>
      </c>
      <c r="I88" s="808">
        <v>294</v>
      </c>
      <c r="J88" s="808">
        <v>323</v>
      </c>
      <c r="K88" s="808">
        <v>359</v>
      </c>
      <c r="L88" s="808">
        <v>386</v>
      </c>
      <c r="M88" s="808">
        <v>376</v>
      </c>
      <c r="N88" s="808">
        <v>452</v>
      </c>
      <c r="O88" s="808">
        <v>434</v>
      </c>
      <c r="P88" s="808">
        <v>411</v>
      </c>
      <c r="Q88" s="808">
        <v>393</v>
      </c>
      <c r="R88" s="810">
        <v>375</v>
      </c>
      <c r="S88" s="421"/>
      <c r="T88" s="10"/>
      <c r="BC88" s="5"/>
    </row>
    <row r="89" spans="3:55" ht="15" customHeight="1" x14ac:dyDescent="0.25">
      <c r="C89" s="86"/>
      <c r="D89" s="123"/>
      <c r="E89" s="78" t="s">
        <v>117</v>
      </c>
      <c r="F89" s="548">
        <v>3215</v>
      </c>
      <c r="G89" s="807">
        <v>462</v>
      </c>
      <c r="H89" s="807">
        <v>476</v>
      </c>
      <c r="I89" s="808">
        <v>488</v>
      </c>
      <c r="J89" s="808">
        <v>476</v>
      </c>
      <c r="K89" s="808">
        <v>358</v>
      </c>
      <c r="L89" s="808">
        <v>395</v>
      </c>
      <c r="M89" s="808">
        <v>414</v>
      </c>
      <c r="N89" s="808">
        <v>578</v>
      </c>
      <c r="O89" s="808">
        <v>544</v>
      </c>
      <c r="P89" s="808">
        <v>445</v>
      </c>
      <c r="Q89" s="808">
        <v>478</v>
      </c>
      <c r="R89" s="810">
        <v>527</v>
      </c>
      <c r="S89" s="421"/>
      <c r="T89" s="10"/>
      <c r="BC89" s="5"/>
    </row>
    <row r="90" spans="3:55" ht="15" customHeight="1" x14ac:dyDescent="0.25">
      <c r="C90" s="86"/>
      <c r="D90" s="123"/>
      <c r="E90" s="78" t="s">
        <v>118</v>
      </c>
      <c r="F90" s="548">
        <v>11120</v>
      </c>
      <c r="G90" s="807">
        <v>1389</v>
      </c>
      <c r="H90" s="807">
        <v>1599</v>
      </c>
      <c r="I90" s="808">
        <v>1491</v>
      </c>
      <c r="J90" s="808">
        <v>1429</v>
      </c>
      <c r="K90" s="808">
        <v>1427</v>
      </c>
      <c r="L90" s="808">
        <v>1366</v>
      </c>
      <c r="M90" s="808">
        <v>1172</v>
      </c>
      <c r="N90" s="808">
        <v>1374</v>
      </c>
      <c r="O90" s="808">
        <v>1445</v>
      </c>
      <c r="P90" s="808">
        <v>1410</v>
      </c>
      <c r="Q90" s="808">
        <v>1547</v>
      </c>
      <c r="R90" s="810">
        <v>1437</v>
      </c>
      <c r="S90" s="421"/>
      <c r="T90" s="10"/>
      <c r="BC90" s="5"/>
    </row>
    <row r="91" spans="3:55" ht="15" customHeight="1" x14ac:dyDescent="0.25">
      <c r="C91" s="86"/>
      <c r="D91" s="123"/>
      <c r="E91" s="78" t="s">
        <v>119</v>
      </c>
      <c r="F91" s="548">
        <v>1175</v>
      </c>
      <c r="G91" s="807">
        <v>187</v>
      </c>
      <c r="H91" s="807">
        <v>161</v>
      </c>
      <c r="I91" s="808">
        <v>198</v>
      </c>
      <c r="J91" s="808">
        <v>205</v>
      </c>
      <c r="K91" s="808">
        <v>204</v>
      </c>
      <c r="L91" s="808">
        <v>175</v>
      </c>
      <c r="M91" s="808">
        <v>214</v>
      </c>
      <c r="N91" s="808">
        <v>210</v>
      </c>
      <c r="O91" s="808">
        <v>235</v>
      </c>
      <c r="P91" s="808">
        <v>249</v>
      </c>
      <c r="Q91" s="808">
        <v>248</v>
      </c>
      <c r="R91" s="810">
        <v>197</v>
      </c>
      <c r="S91" s="421"/>
      <c r="T91" s="10"/>
      <c r="BC91" s="5"/>
    </row>
    <row r="92" spans="3:55" ht="15" customHeight="1" x14ac:dyDescent="0.25">
      <c r="C92" s="86"/>
      <c r="D92" s="123"/>
      <c r="E92" s="78" t="s">
        <v>93</v>
      </c>
      <c r="F92" s="548">
        <v>767</v>
      </c>
      <c r="G92" s="807">
        <v>129</v>
      </c>
      <c r="H92" s="807">
        <v>133</v>
      </c>
      <c r="I92" s="808">
        <v>138</v>
      </c>
      <c r="J92" s="808">
        <v>97</v>
      </c>
      <c r="K92" s="808">
        <v>110</v>
      </c>
      <c r="L92" s="808">
        <v>117</v>
      </c>
      <c r="M92" s="808">
        <v>134</v>
      </c>
      <c r="N92" s="808">
        <v>147</v>
      </c>
      <c r="O92" s="808">
        <v>137</v>
      </c>
      <c r="P92" s="808">
        <v>127</v>
      </c>
      <c r="Q92" s="808">
        <v>148</v>
      </c>
      <c r="R92" s="810">
        <v>139</v>
      </c>
      <c r="S92" s="421"/>
      <c r="T92" s="10"/>
      <c r="BC92" s="5"/>
    </row>
    <row r="93" spans="3:55" ht="15" customHeight="1" x14ac:dyDescent="0.25">
      <c r="C93" s="86"/>
      <c r="D93" s="123"/>
      <c r="E93" s="78" t="s">
        <v>120</v>
      </c>
      <c r="F93" s="548">
        <v>450</v>
      </c>
      <c r="G93" s="807">
        <v>66</v>
      </c>
      <c r="H93" s="807">
        <v>72</v>
      </c>
      <c r="I93" s="808">
        <v>64</v>
      </c>
      <c r="J93" s="808">
        <v>74</v>
      </c>
      <c r="K93" s="808">
        <v>72</v>
      </c>
      <c r="L93" s="808">
        <v>60</v>
      </c>
      <c r="M93" s="808">
        <v>62</v>
      </c>
      <c r="N93" s="808">
        <v>73</v>
      </c>
      <c r="O93" s="808">
        <v>71</v>
      </c>
      <c r="P93" s="808">
        <v>79</v>
      </c>
      <c r="Q93" s="808">
        <v>77</v>
      </c>
      <c r="R93" s="810">
        <v>91</v>
      </c>
      <c r="S93" s="421"/>
      <c r="T93" s="10"/>
      <c r="BC93" s="5"/>
    </row>
    <row r="94" spans="3:55" ht="15" customHeight="1" x14ac:dyDescent="0.25">
      <c r="C94" s="86"/>
      <c r="D94" s="123"/>
      <c r="E94" s="78" t="s">
        <v>121</v>
      </c>
      <c r="F94" s="548">
        <v>152</v>
      </c>
      <c r="G94" s="807">
        <v>62</v>
      </c>
      <c r="H94" s="807">
        <v>53</v>
      </c>
      <c r="I94" s="808">
        <v>51</v>
      </c>
      <c r="J94" s="808">
        <v>51</v>
      </c>
      <c r="K94" s="808">
        <v>53</v>
      </c>
      <c r="L94" s="808">
        <v>48</v>
      </c>
      <c r="M94" s="808">
        <v>44</v>
      </c>
      <c r="N94" s="808">
        <v>50</v>
      </c>
      <c r="O94" s="808">
        <v>45</v>
      </c>
      <c r="P94" s="808">
        <v>47</v>
      </c>
      <c r="Q94" s="808">
        <v>45</v>
      </c>
      <c r="R94" s="810">
        <v>44</v>
      </c>
      <c r="S94" s="421"/>
      <c r="T94" s="10"/>
      <c r="BC94" s="5"/>
    </row>
    <row r="95" spans="3:55" ht="15" customHeight="1" x14ac:dyDescent="0.25">
      <c r="C95" s="86"/>
      <c r="D95" s="123"/>
      <c r="E95" s="78" t="s">
        <v>122</v>
      </c>
      <c r="F95" s="548">
        <v>2782</v>
      </c>
      <c r="G95" s="807">
        <v>305</v>
      </c>
      <c r="H95" s="807">
        <v>415</v>
      </c>
      <c r="I95" s="808">
        <v>450</v>
      </c>
      <c r="J95" s="808">
        <v>501</v>
      </c>
      <c r="K95" s="808">
        <v>426</v>
      </c>
      <c r="L95" s="808">
        <v>331</v>
      </c>
      <c r="M95" s="808">
        <v>335</v>
      </c>
      <c r="N95" s="808">
        <v>440</v>
      </c>
      <c r="O95" s="808">
        <v>501</v>
      </c>
      <c r="P95" s="808">
        <v>455</v>
      </c>
      <c r="Q95" s="808">
        <v>523</v>
      </c>
      <c r="R95" s="810">
        <v>476</v>
      </c>
      <c r="S95" s="421"/>
      <c r="T95" s="10"/>
      <c r="BC95" s="5"/>
    </row>
    <row r="96" spans="3:55" ht="15" customHeight="1" x14ac:dyDescent="0.25">
      <c r="C96" s="86"/>
      <c r="D96" s="123"/>
      <c r="E96" s="78" t="s">
        <v>123</v>
      </c>
      <c r="F96" s="548">
        <v>1899</v>
      </c>
      <c r="G96" s="807">
        <v>327</v>
      </c>
      <c r="H96" s="807">
        <v>341</v>
      </c>
      <c r="I96" s="808">
        <v>330</v>
      </c>
      <c r="J96" s="808">
        <v>324</v>
      </c>
      <c r="K96" s="811">
        <v>340</v>
      </c>
      <c r="L96" s="811">
        <v>356</v>
      </c>
      <c r="M96" s="811">
        <v>270</v>
      </c>
      <c r="N96" s="811">
        <v>412</v>
      </c>
      <c r="O96" s="811">
        <v>362</v>
      </c>
      <c r="P96" s="808">
        <v>337</v>
      </c>
      <c r="Q96" s="808">
        <v>381</v>
      </c>
      <c r="R96" s="810">
        <v>363</v>
      </c>
      <c r="S96" s="421"/>
      <c r="T96" s="10"/>
      <c r="BC96" s="5"/>
    </row>
    <row r="97" spans="1:55" ht="30" customHeight="1" x14ac:dyDescent="0.25">
      <c r="A97" s="799"/>
      <c r="B97" s="799"/>
      <c r="C97" s="86"/>
      <c r="D97" s="648" t="s">
        <v>234</v>
      </c>
      <c r="E97" s="649"/>
      <c r="F97" s="649"/>
      <c r="G97" s="812"/>
      <c r="H97" s="812"/>
      <c r="I97" s="812"/>
      <c r="J97" s="812"/>
      <c r="K97" s="812"/>
      <c r="L97" s="812"/>
      <c r="M97" s="812"/>
      <c r="N97" s="812"/>
      <c r="O97" s="812"/>
      <c r="P97" s="812"/>
      <c r="Q97" s="812"/>
      <c r="R97" s="813"/>
      <c r="S97" s="27"/>
      <c r="T97" s="10"/>
      <c r="BC97" s="5" t="s">
        <v>17</v>
      </c>
    </row>
    <row r="98" spans="1:55" ht="15" customHeight="1" x14ac:dyDescent="0.25">
      <c r="A98" s="12"/>
      <c r="B98" s="12"/>
      <c r="C98" s="87"/>
      <c r="D98" s="120"/>
      <c r="E98" s="78" t="s">
        <v>124</v>
      </c>
      <c r="F98" s="548">
        <v>772</v>
      </c>
      <c r="G98" s="807">
        <v>64</v>
      </c>
      <c r="H98" s="807">
        <v>54</v>
      </c>
      <c r="I98" s="814">
        <v>106</v>
      </c>
      <c r="J98" s="814">
        <v>92</v>
      </c>
      <c r="K98" s="814">
        <v>68</v>
      </c>
      <c r="L98" s="814">
        <v>77</v>
      </c>
      <c r="M98" s="814">
        <v>78</v>
      </c>
      <c r="N98" s="814">
        <v>86</v>
      </c>
      <c r="O98" s="815">
        <v>110</v>
      </c>
      <c r="P98" s="815">
        <v>96</v>
      </c>
      <c r="Q98" s="815">
        <v>83</v>
      </c>
      <c r="R98" s="816">
        <v>64</v>
      </c>
      <c r="S98" s="27"/>
      <c r="T98" s="10"/>
      <c r="BC98" s="5"/>
    </row>
    <row r="99" spans="1:55" ht="15" customHeight="1" x14ac:dyDescent="0.25">
      <c r="A99" s="12"/>
      <c r="B99" s="12"/>
      <c r="C99" s="87"/>
      <c r="D99" s="120"/>
      <c r="E99" s="78" t="s">
        <v>125</v>
      </c>
      <c r="F99" s="548">
        <v>1581</v>
      </c>
      <c r="G99" s="807">
        <v>181</v>
      </c>
      <c r="H99" s="807">
        <v>228</v>
      </c>
      <c r="I99" s="814">
        <v>300</v>
      </c>
      <c r="J99" s="814">
        <v>190</v>
      </c>
      <c r="K99" s="814">
        <v>258</v>
      </c>
      <c r="L99" s="814">
        <v>165</v>
      </c>
      <c r="M99" s="814">
        <v>206</v>
      </c>
      <c r="N99" s="814">
        <v>227</v>
      </c>
      <c r="O99" s="815">
        <v>252</v>
      </c>
      <c r="P99" s="815">
        <v>141</v>
      </c>
      <c r="Q99" s="815">
        <v>184</v>
      </c>
      <c r="R99" s="816">
        <v>214</v>
      </c>
      <c r="S99" s="27"/>
      <c r="T99" s="10"/>
      <c r="BC99" s="5"/>
    </row>
    <row r="100" spans="1:55" ht="15" customHeight="1" x14ac:dyDescent="0.25">
      <c r="A100" s="12"/>
      <c r="B100" s="12"/>
      <c r="C100" s="87"/>
      <c r="D100" s="120"/>
      <c r="E100" s="78" t="s">
        <v>126</v>
      </c>
      <c r="F100" s="548">
        <v>1761</v>
      </c>
      <c r="G100" s="807">
        <v>185</v>
      </c>
      <c r="H100" s="807">
        <v>227</v>
      </c>
      <c r="I100" s="814">
        <v>241</v>
      </c>
      <c r="J100" s="814">
        <v>250</v>
      </c>
      <c r="K100" s="814">
        <v>232</v>
      </c>
      <c r="L100" s="814">
        <v>272</v>
      </c>
      <c r="M100" s="814">
        <v>290</v>
      </c>
      <c r="N100" s="814">
        <v>393</v>
      </c>
      <c r="O100" s="815">
        <v>361</v>
      </c>
      <c r="P100" s="815">
        <v>382</v>
      </c>
      <c r="Q100" s="815">
        <v>391</v>
      </c>
      <c r="R100" s="816">
        <v>391</v>
      </c>
      <c r="S100" s="27"/>
      <c r="T100" s="10"/>
      <c r="BC100" s="5"/>
    </row>
    <row r="101" spans="1:55" ht="15" customHeight="1" x14ac:dyDescent="0.25">
      <c r="A101" s="12"/>
      <c r="B101" s="12"/>
      <c r="C101" s="87"/>
      <c r="D101" s="120"/>
      <c r="E101" s="78" t="s">
        <v>127</v>
      </c>
      <c r="F101" s="548">
        <v>1478</v>
      </c>
      <c r="G101" s="807">
        <v>225</v>
      </c>
      <c r="H101" s="807">
        <v>259</v>
      </c>
      <c r="I101" s="814">
        <v>262</v>
      </c>
      <c r="J101" s="814">
        <v>285</v>
      </c>
      <c r="K101" s="814">
        <v>299</v>
      </c>
      <c r="L101" s="814">
        <v>240</v>
      </c>
      <c r="M101" s="814">
        <v>277</v>
      </c>
      <c r="N101" s="814">
        <v>303</v>
      </c>
      <c r="O101" s="815">
        <v>307</v>
      </c>
      <c r="P101" s="815">
        <v>297</v>
      </c>
      <c r="Q101" s="815">
        <v>320</v>
      </c>
      <c r="R101" s="816">
        <v>286</v>
      </c>
      <c r="S101" s="27"/>
      <c r="T101" s="10"/>
      <c r="BC101" s="5"/>
    </row>
    <row r="102" spans="1:55" ht="15" customHeight="1" x14ac:dyDescent="0.25">
      <c r="A102" s="12"/>
      <c r="B102" s="12"/>
      <c r="C102" s="87"/>
      <c r="D102" s="120"/>
      <c r="E102" s="78" t="s">
        <v>128</v>
      </c>
      <c r="F102" s="548">
        <v>903</v>
      </c>
      <c r="G102" s="807">
        <v>142</v>
      </c>
      <c r="H102" s="807">
        <v>167</v>
      </c>
      <c r="I102" s="814">
        <v>162</v>
      </c>
      <c r="J102" s="814">
        <v>158</v>
      </c>
      <c r="K102" s="814">
        <v>165</v>
      </c>
      <c r="L102" s="814">
        <v>132</v>
      </c>
      <c r="M102" s="814">
        <v>152</v>
      </c>
      <c r="N102" s="814">
        <v>155</v>
      </c>
      <c r="O102" s="815">
        <v>134</v>
      </c>
      <c r="P102" s="815">
        <v>144</v>
      </c>
      <c r="Q102" s="815">
        <v>185</v>
      </c>
      <c r="R102" s="817">
        <v>153</v>
      </c>
      <c r="S102" s="27"/>
      <c r="T102" s="10"/>
      <c r="BC102" s="5"/>
    </row>
    <row r="103" spans="1:55" ht="15" customHeight="1" x14ac:dyDescent="0.25">
      <c r="A103" s="274"/>
      <c r="B103" s="274"/>
      <c r="C103" s="171"/>
      <c r="D103" s="312"/>
      <c r="E103" s="505" t="s">
        <v>169</v>
      </c>
      <c r="F103" s="549">
        <v>847</v>
      </c>
      <c r="G103" s="818">
        <v>109</v>
      </c>
      <c r="H103" s="818">
        <v>117</v>
      </c>
      <c r="I103" s="819">
        <v>169</v>
      </c>
      <c r="J103" s="819">
        <v>111</v>
      </c>
      <c r="K103" s="819">
        <v>122</v>
      </c>
      <c r="L103" s="820">
        <v>112</v>
      </c>
      <c r="M103" s="820">
        <v>137</v>
      </c>
      <c r="N103" s="820">
        <v>154</v>
      </c>
      <c r="O103" s="821">
        <v>169</v>
      </c>
      <c r="P103" s="821">
        <v>172</v>
      </c>
      <c r="Q103" s="821">
        <v>189</v>
      </c>
      <c r="R103" s="822">
        <v>157</v>
      </c>
      <c r="S103" s="27"/>
      <c r="T103" s="10"/>
      <c r="BC103" s="5"/>
    </row>
    <row r="104" spans="1:55" ht="15" hidden="1" customHeight="1" x14ac:dyDescent="0.25">
      <c r="C104" s="59" t="s">
        <v>133</v>
      </c>
      <c r="D104" s="59"/>
      <c r="E104" s="59"/>
      <c r="F104" s="61">
        <f t="shared" ref="F104:R104" si="6">SUM(F106,F142)</f>
        <v>88173.16</v>
      </c>
      <c r="G104" s="61">
        <f t="shared" si="6"/>
        <v>6895</v>
      </c>
      <c r="H104" s="61">
        <f t="shared" si="6"/>
        <v>7261</v>
      </c>
      <c r="I104" s="61">
        <f t="shared" si="6"/>
        <v>7231</v>
      </c>
      <c r="J104" s="61">
        <f t="shared" si="6"/>
        <v>7179</v>
      </c>
      <c r="K104" s="61">
        <f t="shared" si="6"/>
        <v>7142.0700000000006</v>
      </c>
      <c r="L104" s="378">
        <f t="shared" si="6"/>
        <v>6722</v>
      </c>
      <c r="M104" s="378">
        <f t="shared" si="6"/>
        <v>7018.66</v>
      </c>
      <c r="N104" s="378">
        <f t="shared" si="6"/>
        <v>7538</v>
      </c>
      <c r="O104" s="378">
        <f t="shared" si="6"/>
        <v>7681</v>
      </c>
      <c r="P104" s="378">
        <f t="shared" si="6"/>
        <v>7827</v>
      </c>
      <c r="Q104" s="378">
        <f t="shared" si="6"/>
        <v>7975.43</v>
      </c>
      <c r="R104" s="428">
        <f t="shared" si="6"/>
        <v>7703</v>
      </c>
      <c r="BC104" s="5" t="s">
        <v>15</v>
      </c>
    </row>
    <row r="105" spans="1:55" ht="3.75" hidden="1" customHeight="1" x14ac:dyDescent="0.25">
      <c r="C105" s="45"/>
      <c r="D105" s="45"/>
      <c r="E105" s="45"/>
      <c r="F105" s="60"/>
      <c r="G105" s="60"/>
      <c r="H105" s="60"/>
      <c r="I105" s="60"/>
      <c r="J105" s="60"/>
      <c r="K105" s="60"/>
      <c r="L105" s="75"/>
      <c r="M105" s="75"/>
      <c r="N105" s="75"/>
      <c r="O105" s="75"/>
      <c r="P105" s="75"/>
      <c r="Q105" s="75"/>
      <c r="R105" s="423"/>
      <c r="S105" s="421"/>
      <c r="T105" s="10"/>
      <c r="BC105" s="5"/>
    </row>
    <row r="106" spans="1:55" ht="15" hidden="1" customHeight="1" x14ac:dyDescent="0.25">
      <c r="D106" s="44" t="s">
        <v>134</v>
      </c>
      <c r="E106" s="44"/>
      <c r="F106" s="42">
        <f>SUM(G106:R106)</f>
        <v>59431.43</v>
      </c>
      <c r="G106" s="42">
        <f t="shared" ref="G106:R106" si="7">SUM(G107:G141)</f>
        <v>4897</v>
      </c>
      <c r="H106" s="42">
        <f t="shared" si="7"/>
        <v>5022</v>
      </c>
      <c r="I106" s="42">
        <f t="shared" si="7"/>
        <v>4897</v>
      </c>
      <c r="J106" s="42">
        <f t="shared" si="7"/>
        <v>4964</v>
      </c>
      <c r="K106" s="42">
        <f t="shared" si="7"/>
        <v>4907.1900000000005</v>
      </c>
      <c r="L106" s="77">
        <f t="shared" si="7"/>
        <v>4700</v>
      </c>
      <c r="M106" s="138">
        <f t="shared" si="7"/>
        <v>4617.8099999999995</v>
      </c>
      <c r="N106" s="77">
        <f t="shared" si="7"/>
        <v>4906</v>
      </c>
      <c r="O106" s="77">
        <f t="shared" si="7"/>
        <v>5006</v>
      </c>
      <c r="P106" s="77">
        <f t="shared" si="7"/>
        <v>5107</v>
      </c>
      <c r="Q106" s="138">
        <f t="shared" si="7"/>
        <v>5349.43</v>
      </c>
      <c r="R106" s="424">
        <f t="shared" si="7"/>
        <v>5058</v>
      </c>
      <c r="S106" s="421"/>
      <c r="T106" s="10"/>
      <c r="BC106" s="5" t="s">
        <v>15</v>
      </c>
    </row>
    <row r="107" spans="1:55" ht="15" hidden="1" customHeight="1" x14ac:dyDescent="0.25">
      <c r="E107" s="258" t="s">
        <v>99</v>
      </c>
      <c r="F107" s="42">
        <f>SUM(G107:R107)</f>
        <v>1224</v>
      </c>
      <c r="G107" s="377">
        <v>79</v>
      </c>
      <c r="H107" s="377">
        <v>69</v>
      </c>
      <c r="I107" s="259">
        <v>72</v>
      </c>
      <c r="J107" s="11">
        <v>72</v>
      </c>
      <c r="K107" s="11">
        <v>77</v>
      </c>
      <c r="L107" s="307">
        <v>64</v>
      </c>
      <c r="M107" s="307">
        <v>99</v>
      </c>
      <c r="N107" s="307">
        <v>126</v>
      </c>
      <c r="O107" s="307">
        <v>120</v>
      </c>
      <c r="P107" s="307">
        <v>128</v>
      </c>
      <c r="Q107" s="307">
        <v>161</v>
      </c>
      <c r="R107" s="420">
        <v>157</v>
      </c>
      <c r="S107" s="421"/>
      <c r="T107" s="10"/>
      <c r="BC107" s="5"/>
    </row>
    <row r="108" spans="1:55" ht="15" hidden="1" customHeight="1" x14ac:dyDescent="0.25">
      <c r="E108" s="258" t="s">
        <v>100</v>
      </c>
      <c r="F108" s="42">
        <f t="shared" ref="F108:F141" si="8">SUM(G108:R108)</f>
        <v>2588.1800000000003</v>
      </c>
      <c r="G108" s="377">
        <v>232</v>
      </c>
      <c r="H108" s="377">
        <v>206</v>
      </c>
      <c r="I108" s="259">
        <v>212</v>
      </c>
      <c r="J108" s="11">
        <v>216</v>
      </c>
      <c r="K108" s="11">
        <v>226.18</v>
      </c>
      <c r="L108" s="307">
        <v>210</v>
      </c>
      <c r="M108" s="307">
        <v>216</v>
      </c>
      <c r="N108" s="307">
        <v>221</v>
      </c>
      <c r="O108" s="307">
        <v>210</v>
      </c>
      <c r="P108" s="307">
        <v>222</v>
      </c>
      <c r="Q108" s="307">
        <v>213</v>
      </c>
      <c r="R108" s="420">
        <v>204</v>
      </c>
      <c r="S108" s="421"/>
      <c r="T108" s="10"/>
      <c r="BC108" s="5"/>
    </row>
    <row r="109" spans="1:55" ht="15" hidden="1" customHeight="1" x14ac:dyDescent="0.25">
      <c r="E109" s="258" t="s">
        <v>101</v>
      </c>
      <c r="F109" s="42">
        <f t="shared" si="8"/>
        <v>1067</v>
      </c>
      <c r="G109" s="377">
        <v>72</v>
      </c>
      <c r="H109" s="377">
        <v>66</v>
      </c>
      <c r="I109" s="259">
        <v>106</v>
      </c>
      <c r="J109" s="11">
        <v>115</v>
      </c>
      <c r="K109" s="11">
        <v>99</v>
      </c>
      <c r="L109" s="307">
        <v>99</v>
      </c>
      <c r="M109" s="307">
        <v>96</v>
      </c>
      <c r="N109" s="307">
        <v>108</v>
      </c>
      <c r="O109" s="307">
        <v>82</v>
      </c>
      <c r="P109" s="307">
        <v>72</v>
      </c>
      <c r="Q109" s="307">
        <v>74</v>
      </c>
      <c r="R109" s="420">
        <v>78</v>
      </c>
      <c r="S109" s="421"/>
      <c r="T109" s="10"/>
      <c r="BC109" s="5"/>
    </row>
    <row r="110" spans="1:55" ht="15" hidden="1" customHeight="1" x14ac:dyDescent="0.25">
      <c r="E110" s="258" t="s">
        <v>102</v>
      </c>
      <c r="F110" s="42">
        <f t="shared" si="8"/>
        <v>4640.4799999999996</v>
      </c>
      <c r="G110" s="377">
        <v>467</v>
      </c>
      <c r="H110" s="377">
        <v>483</v>
      </c>
      <c r="I110" s="259">
        <v>452</v>
      </c>
      <c r="J110" s="11">
        <v>374</v>
      </c>
      <c r="K110" s="11">
        <v>350</v>
      </c>
      <c r="L110" s="307">
        <v>361</v>
      </c>
      <c r="M110" s="307">
        <v>366.48</v>
      </c>
      <c r="N110" s="307">
        <v>377</v>
      </c>
      <c r="O110" s="307">
        <v>360</v>
      </c>
      <c r="P110" s="307">
        <v>325</v>
      </c>
      <c r="Q110" s="307">
        <v>356</v>
      </c>
      <c r="R110" s="420">
        <v>369</v>
      </c>
      <c r="S110" s="421"/>
      <c r="T110" s="10"/>
      <c r="BC110" s="5"/>
    </row>
    <row r="111" spans="1:55" ht="15" hidden="1" customHeight="1" x14ac:dyDescent="0.25">
      <c r="E111" s="258" t="s">
        <v>89</v>
      </c>
      <c r="F111" s="42">
        <f t="shared" si="8"/>
        <v>132</v>
      </c>
      <c r="G111" s="377">
        <v>24</v>
      </c>
      <c r="H111" s="377">
        <v>26</v>
      </c>
      <c r="I111" s="259">
        <v>6</v>
      </c>
      <c r="J111" s="11">
        <v>8</v>
      </c>
      <c r="K111" s="11">
        <v>8</v>
      </c>
      <c r="L111" s="307">
        <v>8</v>
      </c>
      <c r="M111" s="307">
        <v>8</v>
      </c>
      <c r="N111" s="307">
        <v>10</v>
      </c>
      <c r="O111" s="307">
        <v>8</v>
      </c>
      <c r="P111" s="307">
        <v>8</v>
      </c>
      <c r="Q111" s="307">
        <v>10</v>
      </c>
      <c r="R111" s="420">
        <v>8</v>
      </c>
      <c r="S111" s="421"/>
      <c r="T111" s="10"/>
      <c r="BC111" s="5"/>
    </row>
    <row r="112" spans="1:55" ht="15" hidden="1" customHeight="1" x14ac:dyDescent="0.25">
      <c r="E112" s="258" t="s">
        <v>103</v>
      </c>
      <c r="F112" s="42">
        <f t="shared" si="8"/>
        <v>803.31</v>
      </c>
      <c r="G112" s="377">
        <v>67</v>
      </c>
      <c r="H112" s="377">
        <v>78</v>
      </c>
      <c r="I112" s="259">
        <v>78</v>
      </c>
      <c r="J112" s="11">
        <v>78</v>
      </c>
      <c r="K112" s="11">
        <v>76.33</v>
      </c>
      <c r="L112" s="307">
        <v>73</v>
      </c>
      <c r="M112" s="307">
        <v>51.98</v>
      </c>
      <c r="N112" s="307">
        <v>50</v>
      </c>
      <c r="O112" s="307">
        <v>51</v>
      </c>
      <c r="P112" s="307">
        <v>73</v>
      </c>
      <c r="Q112" s="307">
        <v>64</v>
      </c>
      <c r="R112" s="420">
        <v>63</v>
      </c>
      <c r="S112" s="421"/>
      <c r="T112" s="10"/>
      <c r="BC112" s="5"/>
    </row>
    <row r="113" spans="5:55" ht="15" hidden="1" customHeight="1" x14ac:dyDescent="0.25">
      <c r="E113" s="258" t="s">
        <v>104</v>
      </c>
      <c r="F113" s="42">
        <f t="shared" si="8"/>
        <v>3161.33</v>
      </c>
      <c r="G113" s="377">
        <v>301</v>
      </c>
      <c r="H113" s="377">
        <v>268</v>
      </c>
      <c r="I113" s="259">
        <v>240</v>
      </c>
      <c r="J113" s="11">
        <v>283</v>
      </c>
      <c r="K113" s="11">
        <v>278.66000000000003</v>
      </c>
      <c r="L113" s="307">
        <v>257</v>
      </c>
      <c r="M113" s="307">
        <v>259.67</v>
      </c>
      <c r="N113" s="307">
        <v>274</v>
      </c>
      <c r="O113" s="307">
        <v>249</v>
      </c>
      <c r="P113" s="307">
        <v>269</v>
      </c>
      <c r="Q113" s="307">
        <v>267</v>
      </c>
      <c r="R113" s="420">
        <v>215</v>
      </c>
      <c r="S113" s="421"/>
      <c r="T113" s="10"/>
      <c r="BC113" s="5"/>
    </row>
    <row r="114" spans="5:55" ht="15" hidden="1" customHeight="1" x14ac:dyDescent="0.25">
      <c r="E114" s="258" t="s">
        <v>105</v>
      </c>
      <c r="F114" s="42">
        <f t="shared" si="8"/>
        <v>2306.67</v>
      </c>
      <c r="G114" s="377">
        <v>188</v>
      </c>
      <c r="H114" s="377">
        <v>171</v>
      </c>
      <c r="I114" s="259">
        <v>186</v>
      </c>
      <c r="J114" s="11">
        <v>180</v>
      </c>
      <c r="K114" s="11">
        <v>188</v>
      </c>
      <c r="L114" s="307">
        <v>239</v>
      </c>
      <c r="M114" s="307">
        <v>195.67</v>
      </c>
      <c r="N114" s="307">
        <v>196</v>
      </c>
      <c r="O114" s="307">
        <v>200</v>
      </c>
      <c r="P114" s="307">
        <v>176</v>
      </c>
      <c r="Q114" s="307">
        <v>195</v>
      </c>
      <c r="R114" s="420">
        <v>192</v>
      </c>
      <c r="S114" s="421"/>
      <c r="T114" s="10"/>
      <c r="BC114" s="5"/>
    </row>
    <row r="115" spans="5:55" ht="15" hidden="1" customHeight="1" x14ac:dyDescent="0.25">
      <c r="E115" s="258" t="s">
        <v>106</v>
      </c>
      <c r="F115" s="42">
        <f t="shared" si="8"/>
        <v>1224.6600000000001</v>
      </c>
      <c r="G115" s="377">
        <v>108</v>
      </c>
      <c r="H115" s="377">
        <v>161</v>
      </c>
      <c r="I115" s="259">
        <v>111</v>
      </c>
      <c r="J115" s="11">
        <v>62</v>
      </c>
      <c r="K115" s="11">
        <v>84.33</v>
      </c>
      <c r="L115" s="307">
        <v>66</v>
      </c>
      <c r="M115" s="307">
        <v>97.33</v>
      </c>
      <c r="N115" s="307">
        <v>113</v>
      </c>
      <c r="O115" s="307">
        <v>109</v>
      </c>
      <c r="P115" s="307">
        <v>96</v>
      </c>
      <c r="Q115" s="307">
        <v>123</v>
      </c>
      <c r="R115" s="420">
        <v>94</v>
      </c>
      <c r="S115" s="421"/>
      <c r="T115" s="10"/>
      <c r="BC115" s="5"/>
    </row>
    <row r="116" spans="5:55" ht="15" hidden="1" customHeight="1" x14ac:dyDescent="0.25">
      <c r="E116" s="258" t="s">
        <v>107</v>
      </c>
      <c r="F116" s="42">
        <f t="shared" si="8"/>
        <v>1186</v>
      </c>
      <c r="G116" s="377">
        <v>84</v>
      </c>
      <c r="H116" s="377">
        <v>60</v>
      </c>
      <c r="I116" s="259">
        <v>94</v>
      </c>
      <c r="J116" s="11">
        <v>88</v>
      </c>
      <c r="K116" s="11">
        <v>84</v>
      </c>
      <c r="L116" s="307">
        <v>68</v>
      </c>
      <c r="M116" s="307">
        <v>109</v>
      </c>
      <c r="N116" s="307">
        <v>76</v>
      </c>
      <c r="O116" s="307">
        <v>80</v>
      </c>
      <c r="P116" s="307">
        <v>148</v>
      </c>
      <c r="Q116" s="307">
        <v>150</v>
      </c>
      <c r="R116" s="420">
        <v>145</v>
      </c>
      <c r="BC116" s="5"/>
    </row>
    <row r="117" spans="5:55" ht="15" hidden="1" customHeight="1" x14ac:dyDescent="0.25">
      <c r="E117" s="258" t="s">
        <v>108</v>
      </c>
      <c r="F117" s="42">
        <f t="shared" si="8"/>
        <v>1021</v>
      </c>
      <c r="G117" s="377">
        <v>81</v>
      </c>
      <c r="H117" s="377">
        <v>90</v>
      </c>
      <c r="I117" s="259">
        <v>95</v>
      </c>
      <c r="J117" s="11">
        <v>100</v>
      </c>
      <c r="K117" s="11">
        <v>81</v>
      </c>
      <c r="L117" s="307">
        <v>93</v>
      </c>
      <c r="M117" s="307">
        <v>96</v>
      </c>
      <c r="N117" s="307">
        <v>77</v>
      </c>
      <c r="O117" s="307">
        <v>84</v>
      </c>
      <c r="P117" s="307">
        <v>58</v>
      </c>
      <c r="Q117" s="307">
        <v>82</v>
      </c>
      <c r="R117" s="420">
        <v>84</v>
      </c>
      <c r="S117" s="421"/>
      <c r="T117" s="10"/>
      <c r="BC117" s="5"/>
    </row>
    <row r="118" spans="5:55" ht="15" hidden="1" customHeight="1" x14ac:dyDescent="0.25">
      <c r="E118" s="258" t="s">
        <v>109</v>
      </c>
      <c r="F118" s="42">
        <f t="shared" si="8"/>
        <v>3464.9700000000003</v>
      </c>
      <c r="G118" s="377">
        <v>228</v>
      </c>
      <c r="H118" s="377">
        <v>318</v>
      </c>
      <c r="I118" s="259">
        <v>276</v>
      </c>
      <c r="J118" s="11">
        <v>280</v>
      </c>
      <c r="K118" s="11">
        <v>296.47000000000003</v>
      </c>
      <c r="L118" s="307">
        <v>296</v>
      </c>
      <c r="M118" s="307">
        <v>276</v>
      </c>
      <c r="N118" s="307">
        <v>280</v>
      </c>
      <c r="O118" s="307">
        <v>290</v>
      </c>
      <c r="P118" s="307">
        <v>324</v>
      </c>
      <c r="Q118" s="307">
        <v>310.5</v>
      </c>
      <c r="R118" s="420">
        <v>290</v>
      </c>
      <c r="S118" s="421"/>
      <c r="T118" s="10"/>
      <c r="BC118" s="5"/>
    </row>
    <row r="119" spans="5:55" ht="15" hidden="1" customHeight="1" x14ac:dyDescent="0.25">
      <c r="E119" s="362" t="s">
        <v>232</v>
      </c>
      <c r="F119" s="42">
        <f t="shared" si="8"/>
        <v>1325</v>
      </c>
      <c r="G119" s="377">
        <v>40</v>
      </c>
      <c r="H119" s="377">
        <v>76</v>
      </c>
      <c r="I119" s="259">
        <v>80</v>
      </c>
      <c r="J119" s="11">
        <v>96</v>
      </c>
      <c r="K119" s="11">
        <v>96</v>
      </c>
      <c r="L119" s="307">
        <v>88</v>
      </c>
      <c r="M119" s="307">
        <v>88</v>
      </c>
      <c r="N119" s="307">
        <v>88</v>
      </c>
      <c r="O119" s="307">
        <v>76</v>
      </c>
      <c r="P119" s="307">
        <v>189</v>
      </c>
      <c r="Q119" s="307">
        <v>216</v>
      </c>
      <c r="R119" s="420">
        <v>192</v>
      </c>
      <c r="S119" s="421"/>
      <c r="T119" s="10"/>
      <c r="BC119" s="5"/>
    </row>
    <row r="120" spans="5:55" ht="15" hidden="1" customHeight="1" x14ac:dyDescent="0.25">
      <c r="E120" s="258" t="s">
        <v>110</v>
      </c>
      <c r="F120" s="42">
        <f t="shared" si="8"/>
        <v>468.67</v>
      </c>
      <c r="G120" s="377">
        <v>45</v>
      </c>
      <c r="H120" s="377">
        <v>44</v>
      </c>
      <c r="I120" s="259">
        <v>44</v>
      </c>
      <c r="J120" s="11">
        <v>48</v>
      </c>
      <c r="K120" s="11">
        <v>38.67</v>
      </c>
      <c r="L120" s="307">
        <v>35</v>
      </c>
      <c r="M120" s="307">
        <v>36</v>
      </c>
      <c r="N120" s="307">
        <v>37</v>
      </c>
      <c r="O120" s="307">
        <v>33</v>
      </c>
      <c r="P120" s="307">
        <v>36</v>
      </c>
      <c r="Q120" s="307">
        <v>40</v>
      </c>
      <c r="R120" s="420">
        <v>32</v>
      </c>
      <c r="S120" s="421"/>
      <c r="T120" s="10"/>
      <c r="BC120" s="5"/>
    </row>
    <row r="121" spans="5:55" ht="15" hidden="1" customHeight="1" x14ac:dyDescent="0.25">
      <c r="E121" s="258" t="s">
        <v>111</v>
      </c>
      <c r="F121" s="42">
        <f t="shared" si="8"/>
        <v>3243</v>
      </c>
      <c r="G121" s="377">
        <v>285</v>
      </c>
      <c r="H121" s="377">
        <v>243</v>
      </c>
      <c r="I121" s="259">
        <v>286</v>
      </c>
      <c r="J121" s="11">
        <v>286</v>
      </c>
      <c r="K121" s="11">
        <v>265</v>
      </c>
      <c r="L121" s="307">
        <v>260</v>
      </c>
      <c r="M121" s="307">
        <v>273</v>
      </c>
      <c r="N121" s="307">
        <v>261</v>
      </c>
      <c r="O121" s="307">
        <v>245</v>
      </c>
      <c r="P121" s="307">
        <v>286</v>
      </c>
      <c r="Q121" s="307">
        <v>286</v>
      </c>
      <c r="R121" s="420">
        <v>267</v>
      </c>
      <c r="S121" s="421"/>
      <c r="T121" s="10"/>
      <c r="BC121" s="5"/>
    </row>
    <row r="122" spans="5:55" ht="15" hidden="1" customHeight="1" x14ac:dyDescent="0.25">
      <c r="E122" s="258" t="s">
        <v>112</v>
      </c>
      <c r="F122" s="42">
        <f t="shared" si="8"/>
        <v>1414.2</v>
      </c>
      <c r="G122" s="377">
        <v>147</v>
      </c>
      <c r="H122" s="377">
        <v>141</v>
      </c>
      <c r="I122" s="259">
        <v>112</v>
      </c>
      <c r="J122" s="11">
        <v>131</v>
      </c>
      <c r="K122" s="11">
        <v>122.19</v>
      </c>
      <c r="L122" s="307">
        <v>104</v>
      </c>
      <c r="M122" s="307">
        <v>140.01</v>
      </c>
      <c r="N122" s="307">
        <v>120</v>
      </c>
      <c r="O122" s="307">
        <v>120</v>
      </c>
      <c r="P122" s="307">
        <v>118</v>
      </c>
      <c r="Q122" s="307">
        <v>84</v>
      </c>
      <c r="R122" s="420">
        <v>75</v>
      </c>
      <c r="S122" s="421"/>
      <c r="T122" s="10"/>
      <c r="BC122" s="5"/>
    </row>
    <row r="123" spans="5:55" ht="15" hidden="1" customHeight="1" x14ac:dyDescent="0.25">
      <c r="E123" s="258" t="s">
        <v>148</v>
      </c>
      <c r="F123" s="42">
        <f t="shared" si="8"/>
        <v>1568</v>
      </c>
      <c r="G123" s="377">
        <v>116</v>
      </c>
      <c r="H123" s="377">
        <v>116</v>
      </c>
      <c r="I123" s="259">
        <v>115</v>
      </c>
      <c r="J123" s="11">
        <v>149</v>
      </c>
      <c r="K123" s="11">
        <v>161.63</v>
      </c>
      <c r="L123" s="307">
        <v>132</v>
      </c>
      <c r="M123" s="307">
        <v>131.37</v>
      </c>
      <c r="N123" s="307">
        <v>130</v>
      </c>
      <c r="O123" s="307">
        <v>103</v>
      </c>
      <c r="P123" s="307">
        <v>130</v>
      </c>
      <c r="Q123" s="307">
        <v>143</v>
      </c>
      <c r="R123" s="420">
        <v>141</v>
      </c>
      <c r="S123" s="421"/>
      <c r="T123" s="10"/>
      <c r="BC123" s="5"/>
    </row>
    <row r="124" spans="5:55" ht="15" hidden="1" customHeight="1" x14ac:dyDescent="0.25">
      <c r="E124" s="78" t="s">
        <v>231</v>
      </c>
      <c r="F124" s="42">
        <f t="shared" si="8"/>
        <v>606</v>
      </c>
      <c r="G124" s="377">
        <v>48</v>
      </c>
      <c r="H124" s="377">
        <v>48</v>
      </c>
      <c r="I124" s="259">
        <v>48</v>
      </c>
      <c r="J124" s="11">
        <v>54</v>
      </c>
      <c r="K124" s="11">
        <v>54</v>
      </c>
      <c r="L124" s="307">
        <v>54</v>
      </c>
      <c r="M124" s="307">
        <v>54</v>
      </c>
      <c r="N124" s="307">
        <v>48</v>
      </c>
      <c r="O124" s="307">
        <v>48</v>
      </c>
      <c r="P124" s="307">
        <v>48</v>
      </c>
      <c r="Q124" s="307">
        <v>48</v>
      </c>
      <c r="R124" s="420">
        <v>54</v>
      </c>
      <c r="S124" s="421"/>
      <c r="T124" s="10"/>
      <c r="BC124" s="5"/>
    </row>
    <row r="125" spans="5:55" ht="15" hidden="1" customHeight="1" x14ac:dyDescent="0.25">
      <c r="E125" s="78" t="s">
        <v>260</v>
      </c>
      <c r="F125" s="42">
        <f t="shared" si="8"/>
        <v>131</v>
      </c>
      <c r="G125" s="377"/>
      <c r="H125" s="377"/>
      <c r="I125" s="259"/>
      <c r="J125" s="11"/>
      <c r="K125" s="11">
        <v>16</v>
      </c>
      <c r="L125" s="307">
        <v>16</v>
      </c>
      <c r="M125" s="307">
        <v>20</v>
      </c>
      <c r="N125" s="307">
        <v>16</v>
      </c>
      <c r="O125" s="307">
        <v>16</v>
      </c>
      <c r="P125" s="307">
        <v>20</v>
      </c>
      <c r="Q125" s="307">
        <v>15</v>
      </c>
      <c r="R125" s="420">
        <v>12</v>
      </c>
      <c r="S125" s="421"/>
      <c r="T125" s="10"/>
      <c r="BC125" s="5"/>
    </row>
    <row r="126" spans="5:55" ht="15" hidden="1" customHeight="1" x14ac:dyDescent="0.25">
      <c r="E126" s="78" t="s">
        <v>280</v>
      </c>
      <c r="F126" s="42">
        <f t="shared" si="8"/>
        <v>84</v>
      </c>
      <c r="G126" s="377"/>
      <c r="H126" s="377"/>
      <c r="I126" s="259"/>
      <c r="J126" s="11"/>
      <c r="K126" s="11"/>
      <c r="L126" s="307"/>
      <c r="M126" s="307"/>
      <c r="N126" s="307">
        <v>16</v>
      </c>
      <c r="O126" s="307">
        <v>14</v>
      </c>
      <c r="P126" s="307">
        <v>13</v>
      </c>
      <c r="Q126" s="307">
        <v>16</v>
      </c>
      <c r="R126" s="420">
        <v>25</v>
      </c>
      <c r="S126" s="421"/>
      <c r="T126" s="10"/>
      <c r="BC126" s="5"/>
    </row>
    <row r="127" spans="5:55" ht="15" hidden="1" customHeight="1" x14ac:dyDescent="0.25">
      <c r="E127" s="78" t="s">
        <v>269</v>
      </c>
      <c r="F127" s="42">
        <f t="shared" si="8"/>
        <v>50</v>
      </c>
      <c r="G127" s="377"/>
      <c r="H127" s="377"/>
      <c r="I127" s="259"/>
      <c r="J127" s="11"/>
      <c r="K127" s="11"/>
      <c r="L127" s="307"/>
      <c r="M127" s="307"/>
      <c r="N127" s="307">
        <v>1</v>
      </c>
      <c r="O127" s="307">
        <v>3</v>
      </c>
      <c r="P127" s="307">
        <v>3</v>
      </c>
      <c r="Q127" s="307">
        <v>34</v>
      </c>
      <c r="R127" s="420">
        <v>9</v>
      </c>
      <c r="S127" s="421"/>
      <c r="T127" s="10"/>
      <c r="BC127" s="5"/>
    </row>
    <row r="128" spans="5:55" ht="15" hidden="1" customHeight="1" x14ac:dyDescent="0.25">
      <c r="E128" s="78" t="s">
        <v>270</v>
      </c>
      <c r="F128" s="42">
        <f t="shared" si="8"/>
        <v>48</v>
      </c>
      <c r="G128" s="377"/>
      <c r="H128" s="377"/>
      <c r="I128" s="259"/>
      <c r="J128" s="11"/>
      <c r="K128" s="11"/>
      <c r="L128" s="307"/>
      <c r="M128" s="307"/>
      <c r="N128" s="307">
        <v>1</v>
      </c>
      <c r="O128" s="307"/>
      <c r="P128" s="307">
        <v>8</v>
      </c>
      <c r="Q128" s="307">
        <v>23</v>
      </c>
      <c r="R128" s="420">
        <v>16</v>
      </c>
      <c r="S128" s="421"/>
      <c r="T128" s="10"/>
      <c r="BC128" s="5"/>
    </row>
    <row r="129" spans="1:55" ht="15" hidden="1" customHeight="1" x14ac:dyDescent="0.25">
      <c r="E129" s="78" t="s">
        <v>271</v>
      </c>
      <c r="F129" s="42">
        <f t="shared" si="8"/>
        <v>9</v>
      </c>
      <c r="G129" s="377"/>
      <c r="H129" s="377"/>
      <c r="I129" s="259"/>
      <c r="J129" s="11"/>
      <c r="K129" s="11"/>
      <c r="L129" s="307"/>
      <c r="M129" s="307"/>
      <c r="N129" s="307">
        <v>3</v>
      </c>
      <c r="O129" s="307">
        <v>3</v>
      </c>
      <c r="P129" s="307">
        <v>1</v>
      </c>
      <c r="Q129" s="307">
        <v>2</v>
      </c>
      <c r="R129" s="420">
        <v>0</v>
      </c>
      <c r="S129" s="421"/>
      <c r="T129" s="10"/>
      <c r="BC129" s="5"/>
    </row>
    <row r="130" spans="1:55" ht="15" hidden="1" customHeight="1" x14ac:dyDescent="0.25">
      <c r="E130" s="258" t="s">
        <v>113</v>
      </c>
      <c r="F130" s="42">
        <f t="shared" si="8"/>
        <v>1828</v>
      </c>
      <c r="G130" s="377">
        <v>140</v>
      </c>
      <c r="H130" s="377">
        <v>178</v>
      </c>
      <c r="I130" s="259">
        <v>159</v>
      </c>
      <c r="J130" s="11">
        <v>179</v>
      </c>
      <c r="K130" s="11">
        <v>165</v>
      </c>
      <c r="L130" s="307">
        <v>103</v>
      </c>
      <c r="M130" s="307">
        <v>153</v>
      </c>
      <c r="N130" s="307">
        <v>124</v>
      </c>
      <c r="O130" s="307">
        <v>168</v>
      </c>
      <c r="P130" s="307">
        <v>161</v>
      </c>
      <c r="Q130" s="307">
        <v>140</v>
      </c>
      <c r="R130" s="420">
        <v>158</v>
      </c>
      <c r="S130" s="421"/>
      <c r="T130" s="10"/>
      <c r="BC130" s="5"/>
    </row>
    <row r="131" spans="1:55" ht="15" hidden="1" customHeight="1" x14ac:dyDescent="0.25">
      <c r="E131" s="258" t="s">
        <v>114</v>
      </c>
      <c r="F131" s="42">
        <f t="shared" si="8"/>
        <v>1444.25</v>
      </c>
      <c r="G131" s="377">
        <v>157</v>
      </c>
      <c r="H131" s="377">
        <v>113</v>
      </c>
      <c r="I131" s="259">
        <v>137</v>
      </c>
      <c r="J131" s="11">
        <v>104</v>
      </c>
      <c r="K131" s="11">
        <v>135.5</v>
      </c>
      <c r="L131" s="307">
        <v>118</v>
      </c>
      <c r="M131" s="307">
        <v>111.75</v>
      </c>
      <c r="N131" s="307">
        <v>117</v>
      </c>
      <c r="O131" s="307">
        <v>108</v>
      </c>
      <c r="P131" s="307">
        <v>117</v>
      </c>
      <c r="Q131" s="307">
        <v>118</v>
      </c>
      <c r="R131" s="420">
        <v>108</v>
      </c>
      <c r="S131" s="421"/>
      <c r="T131" s="10"/>
      <c r="BC131" s="5"/>
    </row>
    <row r="132" spans="1:55" ht="15" hidden="1" customHeight="1" x14ac:dyDescent="0.25">
      <c r="E132" s="258" t="s">
        <v>115</v>
      </c>
      <c r="F132" s="42">
        <f t="shared" si="8"/>
        <v>2383.38</v>
      </c>
      <c r="G132" s="377">
        <v>169</v>
      </c>
      <c r="H132" s="377">
        <v>200</v>
      </c>
      <c r="I132" s="259">
        <v>212</v>
      </c>
      <c r="J132" s="11">
        <v>173</v>
      </c>
      <c r="K132" s="11">
        <v>168.05</v>
      </c>
      <c r="L132" s="307">
        <v>181</v>
      </c>
      <c r="M132" s="307">
        <v>130.33000000000001</v>
      </c>
      <c r="N132" s="307">
        <v>240</v>
      </c>
      <c r="O132" s="307">
        <v>273</v>
      </c>
      <c r="P132" s="307">
        <v>237</v>
      </c>
      <c r="Q132" s="307">
        <v>177</v>
      </c>
      <c r="R132" s="420">
        <v>223</v>
      </c>
      <c r="S132" s="421"/>
      <c r="T132" s="10"/>
      <c r="BC132" s="5"/>
    </row>
    <row r="133" spans="1:55" ht="15" hidden="1" customHeight="1" x14ac:dyDescent="0.25">
      <c r="E133" s="258" t="s">
        <v>116</v>
      </c>
      <c r="F133" s="42">
        <f t="shared" si="8"/>
        <v>1951.49</v>
      </c>
      <c r="G133" s="377">
        <v>121</v>
      </c>
      <c r="H133" s="377">
        <v>133</v>
      </c>
      <c r="I133" s="259">
        <v>123</v>
      </c>
      <c r="J133" s="11">
        <v>140</v>
      </c>
      <c r="K133" s="11">
        <v>166.17</v>
      </c>
      <c r="L133" s="307">
        <v>181</v>
      </c>
      <c r="M133" s="307">
        <v>180.32</v>
      </c>
      <c r="N133" s="307">
        <v>189</v>
      </c>
      <c r="O133" s="307">
        <v>196</v>
      </c>
      <c r="P133" s="307">
        <v>180</v>
      </c>
      <c r="Q133" s="307">
        <v>164</v>
      </c>
      <c r="R133" s="582">
        <v>178</v>
      </c>
      <c r="S133" s="421"/>
      <c r="T133" s="10"/>
      <c r="BC133" s="5"/>
    </row>
    <row r="134" spans="1:55" ht="15" hidden="1" customHeight="1" x14ac:dyDescent="0.25">
      <c r="E134" s="258" t="s">
        <v>117</v>
      </c>
      <c r="F134" s="42">
        <f t="shared" si="8"/>
        <v>2275.2399999999998</v>
      </c>
      <c r="G134" s="377">
        <v>208</v>
      </c>
      <c r="H134" s="377">
        <v>220</v>
      </c>
      <c r="I134" s="259">
        <v>171</v>
      </c>
      <c r="J134" s="11">
        <v>215</v>
      </c>
      <c r="K134" s="11">
        <v>127.33</v>
      </c>
      <c r="L134" s="307">
        <v>148</v>
      </c>
      <c r="M134" s="307">
        <v>187.91</v>
      </c>
      <c r="N134" s="307">
        <v>207</v>
      </c>
      <c r="O134" s="307">
        <v>207</v>
      </c>
      <c r="P134" s="307">
        <v>173</v>
      </c>
      <c r="Q134" s="307">
        <v>200</v>
      </c>
      <c r="R134" s="420">
        <v>211</v>
      </c>
      <c r="S134" s="421"/>
      <c r="T134" s="10"/>
      <c r="BC134" s="5"/>
    </row>
    <row r="135" spans="1:55" ht="15" hidden="1" customHeight="1" x14ac:dyDescent="0.25">
      <c r="E135" s="258" t="s">
        <v>118</v>
      </c>
      <c r="F135" s="42">
        <f t="shared" si="8"/>
        <v>7844.61</v>
      </c>
      <c r="G135" s="377">
        <v>618</v>
      </c>
      <c r="H135" s="377">
        <v>678</v>
      </c>
      <c r="I135" s="259">
        <v>617</v>
      </c>
      <c r="J135" s="11">
        <v>643</v>
      </c>
      <c r="K135" s="11">
        <v>668.95</v>
      </c>
      <c r="L135" s="307">
        <v>670</v>
      </c>
      <c r="M135" s="307">
        <v>541.66</v>
      </c>
      <c r="N135" s="307">
        <v>633</v>
      </c>
      <c r="O135" s="307">
        <v>695</v>
      </c>
      <c r="P135" s="307">
        <v>665</v>
      </c>
      <c r="Q135" s="307">
        <v>729</v>
      </c>
      <c r="R135" s="420">
        <v>686</v>
      </c>
      <c r="S135" s="421"/>
      <c r="T135" s="10"/>
      <c r="BC135" s="5"/>
    </row>
    <row r="136" spans="1:55" ht="15" hidden="1" customHeight="1" x14ac:dyDescent="0.25">
      <c r="E136" s="258" t="s">
        <v>119</v>
      </c>
      <c r="F136" s="42">
        <f t="shared" si="8"/>
        <v>2535.75</v>
      </c>
      <c r="G136" s="377">
        <v>219</v>
      </c>
      <c r="H136" s="377">
        <v>172</v>
      </c>
      <c r="I136" s="259">
        <v>193</v>
      </c>
      <c r="J136" s="11">
        <v>179</v>
      </c>
      <c r="K136" s="11">
        <v>233.25</v>
      </c>
      <c r="L136" s="307">
        <v>168</v>
      </c>
      <c r="M136" s="307">
        <v>227.5</v>
      </c>
      <c r="N136" s="307">
        <v>194</v>
      </c>
      <c r="O136" s="307">
        <v>236</v>
      </c>
      <c r="P136" s="307">
        <v>246</v>
      </c>
      <c r="Q136" s="307">
        <v>255</v>
      </c>
      <c r="R136" s="420">
        <v>213</v>
      </c>
      <c r="S136" s="421"/>
      <c r="T136" s="10"/>
      <c r="BC136" s="5"/>
    </row>
    <row r="137" spans="1:55" ht="15" hidden="1" customHeight="1" x14ac:dyDescent="0.25">
      <c r="E137" s="258" t="s">
        <v>93</v>
      </c>
      <c r="F137" s="42">
        <f t="shared" si="8"/>
        <v>1235.97</v>
      </c>
      <c r="G137" s="377">
        <v>108</v>
      </c>
      <c r="H137" s="377">
        <v>104</v>
      </c>
      <c r="I137" s="259">
        <v>104</v>
      </c>
      <c r="J137" s="11">
        <v>100</v>
      </c>
      <c r="K137" s="11">
        <v>104</v>
      </c>
      <c r="L137" s="307">
        <v>108</v>
      </c>
      <c r="M137" s="307">
        <v>99.97</v>
      </c>
      <c r="N137" s="307">
        <v>104</v>
      </c>
      <c r="O137" s="307">
        <v>100</v>
      </c>
      <c r="P137" s="307">
        <v>106</v>
      </c>
      <c r="Q137" s="307">
        <v>102</v>
      </c>
      <c r="R137" s="420">
        <v>96</v>
      </c>
      <c r="S137" s="421"/>
      <c r="T137" s="10"/>
      <c r="BC137" s="5"/>
    </row>
    <row r="138" spans="1:55" ht="15" hidden="1" customHeight="1" x14ac:dyDescent="0.25">
      <c r="E138" s="364" t="s">
        <v>120</v>
      </c>
      <c r="F138" s="42">
        <f t="shared" si="8"/>
        <v>987</v>
      </c>
      <c r="G138" s="377">
        <v>99</v>
      </c>
      <c r="H138" s="377">
        <v>93</v>
      </c>
      <c r="I138" s="259">
        <v>87</v>
      </c>
      <c r="J138" s="11">
        <v>93</v>
      </c>
      <c r="K138" s="11">
        <v>87</v>
      </c>
      <c r="L138" s="307">
        <v>81</v>
      </c>
      <c r="M138" s="307">
        <v>69</v>
      </c>
      <c r="N138" s="307">
        <v>78</v>
      </c>
      <c r="O138" s="307">
        <v>72</v>
      </c>
      <c r="P138" s="307">
        <v>75</v>
      </c>
      <c r="Q138" s="307">
        <v>81</v>
      </c>
      <c r="R138" s="420">
        <v>72</v>
      </c>
      <c r="S138" s="365"/>
      <c r="BC138" s="5"/>
    </row>
    <row r="139" spans="1:55" ht="15" hidden="1" customHeight="1" x14ac:dyDescent="0.25">
      <c r="E139" s="258" t="s">
        <v>121</v>
      </c>
      <c r="F139" s="42">
        <f t="shared" si="8"/>
        <v>948.8</v>
      </c>
      <c r="G139" s="377">
        <v>73</v>
      </c>
      <c r="H139" s="377">
        <v>64</v>
      </c>
      <c r="I139" s="259">
        <v>80</v>
      </c>
      <c r="J139" s="11">
        <v>82</v>
      </c>
      <c r="K139" s="11">
        <v>87.95</v>
      </c>
      <c r="L139" s="307">
        <v>84</v>
      </c>
      <c r="M139" s="307">
        <v>71.92</v>
      </c>
      <c r="N139" s="307">
        <v>96</v>
      </c>
      <c r="O139" s="307">
        <v>83</v>
      </c>
      <c r="P139" s="307">
        <v>84</v>
      </c>
      <c r="Q139" s="307">
        <v>83.93</v>
      </c>
      <c r="R139" s="420">
        <v>59</v>
      </c>
      <c r="S139" s="421"/>
      <c r="T139" s="10"/>
      <c r="BC139" s="5"/>
    </row>
    <row r="140" spans="1:55" ht="15" hidden="1" customHeight="1" x14ac:dyDescent="0.25">
      <c r="E140" s="260" t="s">
        <v>122</v>
      </c>
      <c r="F140" s="42">
        <f t="shared" si="8"/>
        <v>2166.88</v>
      </c>
      <c r="G140" s="377">
        <v>165</v>
      </c>
      <c r="H140" s="377">
        <v>192</v>
      </c>
      <c r="I140" s="259">
        <v>211</v>
      </c>
      <c r="J140" s="11">
        <v>245</v>
      </c>
      <c r="K140" s="11">
        <v>186.94</v>
      </c>
      <c r="L140" s="307">
        <v>139</v>
      </c>
      <c r="M140" s="307">
        <v>113.94</v>
      </c>
      <c r="N140" s="307">
        <v>130</v>
      </c>
      <c r="O140" s="307">
        <v>212</v>
      </c>
      <c r="P140" s="307">
        <v>174</v>
      </c>
      <c r="Q140" s="307">
        <v>227</v>
      </c>
      <c r="R140" s="420">
        <v>171</v>
      </c>
      <c r="S140" s="421"/>
      <c r="T140" s="10"/>
      <c r="BC140" s="5"/>
    </row>
    <row r="141" spans="1:55" ht="15" hidden="1" customHeight="1" x14ac:dyDescent="0.25">
      <c r="E141" s="260" t="s">
        <v>123</v>
      </c>
      <c r="F141" s="42">
        <f t="shared" si="8"/>
        <v>2063.59</v>
      </c>
      <c r="G141" s="377">
        <v>208</v>
      </c>
      <c r="H141" s="377">
        <v>211</v>
      </c>
      <c r="I141" s="259">
        <v>190</v>
      </c>
      <c r="J141" s="11">
        <v>191</v>
      </c>
      <c r="K141" s="11">
        <v>174.59</v>
      </c>
      <c r="L141" s="307">
        <v>196</v>
      </c>
      <c r="M141" s="307">
        <v>117</v>
      </c>
      <c r="N141" s="307">
        <v>165</v>
      </c>
      <c r="O141" s="307">
        <v>152</v>
      </c>
      <c r="P141" s="307">
        <v>138</v>
      </c>
      <c r="Q141" s="307">
        <v>160</v>
      </c>
      <c r="R141" s="420">
        <v>161</v>
      </c>
      <c r="S141" s="421"/>
      <c r="T141" s="10"/>
      <c r="BC141" s="5"/>
    </row>
    <row r="142" spans="1:55" ht="15" hidden="1" customHeight="1" x14ac:dyDescent="0.25">
      <c r="A142" s="799"/>
      <c r="B142" s="799"/>
      <c r="D142" s="44" t="s">
        <v>135</v>
      </c>
      <c r="E142" s="44"/>
      <c r="F142" s="42">
        <f t="shared" ref="F142:F148" si="9">SUM(G142:R142)</f>
        <v>28741.730000000003</v>
      </c>
      <c r="G142" s="42">
        <f>SUM(G143:G148)</f>
        <v>1998</v>
      </c>
      <c r="H142" s="42">
        <f t="shared" ref="H142:R142" si="10">SUM(H143:H148)</f>
        <v>2239</v>
      </c>
      <c r="I142" s="42">
        <f t="shared" si="10"/>
        <v>2334</v>
      </c>
      <c r="J142" s="42">
        <f t="shared" si="10"/>
        <v>2215</v>
      </c>
      <c r="K142" s="643">
        <f t="shared" si="10"/>
        <v>2234.88</v>
      </c>
      <c r="L142" s="77">
        <f t="shared" si="10"/>
        <v>2022</v>
      </c>
      <c r="M142" s="138">
        <f t="shared" si="10"/>
        <v>2400.85</v>
      </c>
      <c r="N142" s="77">
        <f t="shared" si="10"/>
        <v>2632</v>
      </c>
      <c r="O142" s="77">
        <f t="shared" si="10"/>
        <v>2675</v>
      </c>
      <c r="P142" s="77">
        <f t="shared" si="10"/>
        <v>2720</v>
      </c>
      <c r="Q142" s="77">
        <f t="shared" si="10"/>
        <v>2626</v>
      </c>
      <c r="R142" s="424">
        <f t="shared" si="10"/>
        <v>2645</v>
      </c>
      <c r="S142" s="27"/>
      <c r="T142" s="10"/>
      <c r="BC142" s="5" t="s">
        <v>17</v>
      </c>
    </row>
    <row r="143" spans="1:55" ht="15" hidden="1" customHeight="1" x14ac:dyDescent="0.25">
      <c r="A143" s="12"/>
      <c r="B143" s="12"/>
      <c r="C143" s="30"/>
      <c r="D143" s="30"/>
      <c r="E143" s="51" t="s">
        <v>124</v>
      </c>
      <c r="F143" s="42">
        <f t="shared" si="9"/>
        <v>392.40999999999997</v>
      </c>
      <c r="G143" s="31">
        <v>17</v>
      </c>
      <c r="H143" s="31">
        <v>20</v>
      </c>
      <c r="I143" s="13">
        <v>47</v>
      </c>
      <c r="J143" s="13">
        <v>22</v>
      </c>
      <c r="K143" s="13">
        <v>17.43</v>
      </c>
      <c r="L143" s="29">
        <v>31</v>
      </c>
      <c r="M143" s="29">
        <v>38.979999999999997</v>
      </c>
      <c r="N143" s="29">
        <v>38</v>
      </c>
      <c r="O143" s="407">
        <v>45</v>
      </c>
      <c r="P143" s="407">
        <v>47</v>
      </c>
      <c r="Q143" s="407">
        <v>42</v>
      </c>
      <c r="R143" s="426">
        <v>27</v>
      </c>
      <c r="S143" s="27"/>
      <c r="T143" s="10"/>
      <c r="BC143" s="5"/>
    </row>
    <row r="144" spans="1:55" ht="15" hidden="1" customHeight="1" x14ac:dyDescent="0.25">
      <c r="A144" s="12"/>
      <c r="B144" s="12"/>
      <c r="C144" s="30"/>
      <c r="D144" s="30"/>
      <c r="E144" s="51" t="s">
        <v>125</v>
      </c>
      <c r="F144" s="42">
        <f t="shared" si="9"/>
        <v>2034.96</v>
      </c>
      <c r="G144" s="31">
        <v>144</v>
      </c>
      <c r="H144" s="31">
        <v>213</v>
      </c>
      <c r="I144" s="13">
        <v>216</v>
      </c>
      <c r="J144" s="13">
        <v>153</v>
      </c>
      <c r="K144" s="13">
        <v>197</v>
      </c>
      <c r="L144" s="29">
        <v>159</v>
      </c>
      <c r="M144" s="29">
        <v>162.96</v>
      </c>
      <c r="N144" s="29">
        <v>186</v>
      </c>
      <c r="O144" s="407">
        <v>194</v>
      </c>
      <c r="P144" s="407">
        <v>110</v>
      </c>
      <c r="Q144" s="407">
        <v>141</v>
      </c>
      <c r="R144" s="426">
        <v>159</v>
      </c>
      <c r="S144" s="27"/>
      <c r="T144" s="10"/>
      <c r="BC144" s="5"/>
    </row>
    <row r="145" spans="1:55" ht="15" hidden="1" customHeight="1" x14ac:dyDescent="0.25">
      <c r="A145" s="12"/>
      <c r="B145" s="12"/>
      <c r="C145" s="30"/>
      <c r="D145" s="30"/>
      <c r="E145" s="51" t="s">
        <v>126</v>
      </c>
      <c r="F145" s="42">
        <f t="shared" si="9"/>
        <v>6379.91</v>
      </c>
      <c r="G145" s="31">
        <v>374</v>
      </c>
      <c r="H145" s="31">
        <v>431</v>
      </c>
      <c r="I145" s="13">
        <v>447</v>
      </c>
      <c r="J145" s="13">
        <v>398</v>
      </c>
      <c r="K145" s="13">
        <v>433.5</v>
      </c>
      <c r="L145" s="29">
        <v>479</v>
      </c>
      <c r="M145" s="29">
        <v>564.41</v>
      </c>
      <c r="N145" s="29">
        <v>652</v>
      </c>
      <c r="O145" s="407">
        <v>627</v>
      </c>
      <c r="P145" s="407">
        <v>650</v>
      </c>
      <c r="Q145" s="407">
        <v>633</v>
      </c>
      <c r="R145" s="426">
        <v>691</v>
      </c>
      <c r="S145" s="27"/>
      <c r="T145" s="10"/>
      <c r="BC145" s="5"/>
    </row>
    <row r="146" spans="1:55" ht="15" hidden="1" customHeight="1" x14ac:dyDescent="0.25">
      <c r="A146" s="12"/>
      <c r="B146" s="12"/>
      <c r="C146" s="30"/>
      <c r="D146" s="30"/>
      <c r="E146" s="51" t="s">
        <v>127</v>
      </c>
      <c r="F146" s="42">
        <f t="shared" si="9"/>
        <v>9268</v>
      </c>
      <c r="G146" s="31">
        <v>690</v>
      </c>
      <c r="H146" s="31">
        <v>740</v>
      </c>
      <c r="I146" s="13">
        <v>764</v>
      </c>
      <c r="J146" s="13">
        <v>777</v>
      </c>
      <c r="K146" s="13">
        <v>819.5</v>
      </c>
      <c r="L146" s="29">
        <v>690</v>
      </c>
      <c r="M146" s="29">
        <v>777.5</v>
      </c>
      <c r="N146" s="29">
        <v>828</v>
      </c>
      <c r="O146" s="407">
        <v>845</v>
      </c>
      <c r="P146" s="407">
        <v>865</v>
      </c>
      <c r="Q146" s="407">
        <v>750</v>
      </c>
      <c r="R146" s="426">
        <v>722</v>
      </c>
      <c r="S146" s="27"/>
      <c r="T146" s="10"/>
      <c r="BC146" s="5"/>
    </row>
    <row r="147" spans="1:55" ht="15" hidden="1" customHeight="1" x14ac:dyDescent="0.25">
      <c r="A147" s="12"/>
      <c r="B147" s="12"/>
      <c r="C147" s="30"/>
      <c r="D147" s="30"/>
      <c r="E147" s="51" t="s">
        <v>128</v>
      </c>
      <c r="F147" s="42">
        <f t="shared" si="9"/>
        <v>5496</v>
      </c>
      <c r="G147" s="31">
        <v>408</v>
      </c>
      <c r="H147" s="31">
        <v>461</v>
      </c>
      <c r="I147" s="13">
        <v>456</v>
      </c>
      <c r="J147" s="13">
        <v>465</v>
      </c>
      <c r="K147" s="13">
        <v>425</v>
      </c>
      <c r="L147" s="29">
        <v>353</v>
      </c>
      <c r="M147" s="29">
        <v>487</v>
      </c>
      <c r="N147" s="29">
        <v>490</v>
      </c>
      <c r="O147" s="407">
        <v>484</v>
      </c>
      <c r="P147" s="407">
        <v>491</v>
      </c>
      <c r="Q147" s="407">
        <v>495</v>
      </c>
      <c r="R147" s="426">
        <v>481</v>
      </c>
      <c r="S147" s="27"/>
      <c r="T147" s="10"/>
      <c r="BC147" s="5"/>
    </row>
    <row r="148" spans="1:55" ht="15" hidden="1" customHeight="1" x14ac:dyDescent="0.25">
      <c r="A148" s="274"/>
      <c r="B148" s="274"/>
      <c r="C148" s="30"/>
      <c r="D148" s="30"/>
      <c r="E148" s="51" t="s">
        <v>169</v>
      </c>
      <c r="F148" s="42">
        <f t="shared" si="9"/>
        <v>5170.45</v>
      </c>
      <c r="G148" s="31">
        <v>365</v>
      </c>
      <c r="H148" s="31">
        <v>374</v>
      </c>
      <c r="I148" s="13">
        <v>404</v>
      </c>
      <c r="J148" s="13">
        <v>400</v>
      </c>
      <c r="K148" s="13">
        <v>342.45</v>
      </c>
      <c r="L148" s="29">
        <v>310</v>
      </c>
      <c r="M148" s="29">
        <v>370</v>
      </c>
      <c r="N148" s="29">
        <v>438</v>
      </c>
      <c r="O148" s="407">
        <v>480</v>
      </c>
      <c r="P148" s="407">
        <v>557</v>
      </c>
      <c r="Q148" s="407">
        <v>565</v>
      </c>
      <c r="R148" s="426">
        <v>565</v>
      </c>
      <c r="S148" s="27"/>
      <c r="T148" s="10"/>
      <c r="BC148" s="5"/>
    </row>
    <row r="149" spans="1:55" ht="5.25" customHeight="1" x14ac:dyDescent="0.25">
      <c r="A149" s="12"/>
      <c r="B149" s="12"/>
      <c r="C149" s="30"/>
      <c r="D149" s="30"/>
      <c r="E149" s="51"/>
      <c r="F149" s="42"/>
      <c r="G149" s="31"/>
      <c r="H149" s="31"/>
      <c r="I149" s="13"/>
      <c r="J149" s="13"/>
      <c r="K149" s="13"/>
      <c r="L149" s="401"/>
      <c r="M149" s="401"/>
      <c r="N149" s="313"/>
      <c r="O149" s="441"/>
      <c r="P149" s="441"/>
      <c r="Q149" s="441"/>
      <c r="R149" s="442"/>
      <c r="S149" s="27"/>
      <c r="T149" s="10"/>
      <c r="BC149" s="5"/>
    </row>
    <row r="150" spans="1:55" ht="15" customHeight="1" x14ac:dyDescent="0.25">
      <c r="C150" s="91" t="s">
        <v>26</v>
      </c>
      <c r="D150" s="92"/>
      <c r="E150" s="92"/>
      <c r="F150" s="93">
        <f t="shared" ref="F150:R150" si="11">F8/F106</f>
        <v>2.1550381675150674</v>
      </c>
      <c r="G150" s="93">
        <f t="shared" si="11"/>
        <v>2.1170104145395139</v>
      </c>
      <c r="H150" s="93">
        <f t="shared" si="11"/>
        <v>2.1622859418558344</v>
      </c>
      <c r="I150" s="93">
        <f t="shared" si="11"/>
        <v>2.1752093118235654</v>
      </c>
      <c r="J150" s="93">
        <f t="shared" si="11"/>
        <v>2.0981063658340049</v>
      </c>
      <c r="K150" s="93">
        <f t="shared" si="11"/>
        <v>2.082046955589655</v>
      </c>
      <c r="L150" s="379">
        <f t="shared" si="11"/>
        <v>2.0242553191489363</v>
      </c>
      <c r="M150" s="669">
        <f t="shared" si="11"/>
        <v>2.0864868844755415</v>
      </c>
      <c r="N150" s="678">
        <f t="shared" si="11"/>
        <v>2.3322462291072155</v>
      </c>
      <c r="O150" s="379">
        <f t="shared" si="11"/>
        <v>2.2640831002796644</v>
      </c>
      <c r="P150" s="379">
        <f t="shared" si="11"/>
        <v>2.2195026434305856</v>
      </c>
      <c r="Q150" s="379">
        <f t="shared" si="11"/>
        <v>2.1607909627754731</v>
      </c>
      <c r="R150" s="429">
        <f t="shared" si="11"/>
        <v>2.1249505733491501</v>
      </c>
      <c r="BC150" s="5" t="s">
        <v>15</v>
      </c>
    </row>
    <row r="151" spans="1:55" ht="3.75" customHeight="1" x14ac:dyDescent="0.25">
      <c r="C151" s="94"/>
      <c r="D151" s="74"/>
      <c r="E151" s="74"/>
      <c r="F151" s="95"/>
      <c r="G151" s="95"/>
      <c r="H151" s="95"/>
      <c r="I151" s="95"/>
      <c r="J151" s="75"/>
      <c r="K151" s="75"/>
      <c r="L151" s="75"/>
      <c r="M151" s="75"/>
      <c r="N151" s="75"/>
      <c r="O151" s="75"/>
      <c r="P151" s="75"/>
      <c r="Q151" s="75"/>
      <c r="R151" s="423"/>
      <c r="S151" s="421"/>
      <c r="T151" s="10"/>
      <c r="BC151" s="5"/>
    </row>
    <row r="152" spans="1:55" ht="15" customHeight="1" x14ac:dyDescent="0.25">
      <c r="C152" s="96"/>
      <c r="D152" s="125" t="s">
        <v>26</v>
      </c>
      <c r="E152" s="126"/>
      <c r="F152" s="127">
        <f t="shared" ref="F152:R152" si="12">F8/F106</f>
        <v>2.1550381675150674</v>
      </c>
      <c r="G152" s="127">
        <f t="shared" si="12"/>
        <v>2.1170104145395139</v>
      </c>
      <c r="H152" s="127">
        <f t="shared" si="12"/>
        <v>2.1622859418558344</v>
      </c>
      <c r="I152" s="127">
        <f t="shared" si="12"/>
        <v>2.1752093118235654</v>
      </c>
      <c r="J152" s="129">
        <f t="shared" si="12"/>
        <v>2.0981063658340049</v>
      </c>
      <c r="K152" s="129">
        <f t="shared" si="12"/>
        <v>2.082046955589655</v>
      </c>
      <c r="L152" s="129">
        <f t="shared" si="12"/>
        <v>2.0242553191489363</v>
      </c>
      <c r="M152" s="129">
        <f t="shared" si="12"/>
        <v>2.0864868844755415</v>
      </c>
      <c r="N152" s="129">
        <f t="shared" si="12"/>
        <v>2.3322462291072155</v>
      </c>
      <c r="O152" s="129">
        <f t="shared" si="12"/>
        <v>2.2640831002796644</v>
      </c>
      <c r="P152" s="148">
        <f t="shared" si="12"/>
        <v>2.2195026434305856</v>
      </c>
      <c r="Q152" s="148">
        <f t="shared" si="12"/>
        <v>2.1607909627754731</v>
      </c>
      <c r="R152" s="439">
        <f t="shared" si="12"/>
        <v>2.1249505733491501</v>
      </c>
      <c r="S152" s="421"/>
      <c r="T152" s="10"/>
      <c r="BC152" s="5" t="s">
        <v>15</v>
      </c>
    </row>
    <row r="153" spans="1:55" ht="15" customHeight="1" x14ac:dyDescent="0.25">
      <c r="C153" s="96"/>
      <c r="D153" s="96"/>
      <c r="E153" s="78" t="s">
        <v>99</v>
      </c>
      <c r="F153" s="97">
        <f t="shared" ref="F153:R153" si="13">IF(F107=0,"-",F9/F107)</f>
        <v>1.2720588235294117</v>
      </c>
      <c r="G153" s="98">
        <f t="shared" si="13"/>
        <v>1.4683544303797469</v>
      </c>
      <c r="H153" s="98">
        <f t="shared" si="13"/>
        <v>1.6086956521739131</v>
      </c>
      <c r="I153" s="98">
        <f t="shared" si="13"/>
        <v>1.5</v>
      </c>
      <c r="J153" s="104">
        <f t="shared" si="13"/>
        <v>1.2222222222222223</v>
      </c>
      <c r="K153" s="104">
        <f t="shared" si="13"/>
        <v>1.2207792207792207</v>
      </c>
      <c r="L153" s="104">
        <f t="shared" si="13"/>
        <v>1.09375</v>
      </c>
      <c r="M153" s="104">
        <f t="shared" si="13"/>
        <v>0.91919191919191923</v>
      </c>
      <c r="N153" s="104">
        <f t="shared" si="13"/>
        <v>1.2857142857142858</v>
      </c>
      <c r="O153" s="104">
        <f t="shared" si="13"/>
        <v>1.3583333333333334</v>
      </c>
      <c r="P153" s="104">
        <f t="shared" si="13"/>
        <v>1.2734375</v>
      </c>
      <c r="Q153" s="104">
        <f t="shared" si="13"/>
        <v>1.3043478260869565</v>
      </c>
      <c r="R153" s="430">
        <f t="shared" si="13"/>
        <v>1.1528662420382165</v>
      </c>
      <c r="S153" s="421"/>
      <c r="T153" s="10"/>
      <c r="BC153" s="5"/>
    </row>
    <row r="154" spans="1:55" ht="15" customHeight="1" x14ac:dyDescent="0.25">
      <c r="C154" s="96"/>
      <c r="D154" s="96"/>
      <c r="E154" s="362" t="s">
        <v>100</v>
      </c>
      <c r="F154" s="97">
        <f t="shared" ref="F154:R154" si="14">IF(F108=0,"-",F10/F108)</f>
        <v>2.329822500753425</v>
      </c>
      <c r="G154" s="98">
        <f t="shared" si="14"/>
        <v>2.0301724137931036</v>
      </c>
      <c r="H154" s="98">
        <f t="shared" si="14"/>
        <v>2.378640776699029</v>
      </c>
      <c r="I154" s="98">
        <f t="shared" si="14"/>
        <v>2.2358490566037736</v>
      </c>
      <c r="J154" s="104">
        <f t="shared" si="14"/>
        <v>2.0972222222222223</v>
      </c>
      <c r="K154" s="104">
        <f t="shared" si="14"/>
        <v>2.0116721195508003</v>
      </c>
      <c r="L154" s="104">
        <f t="shared" si="14"/>
        <v>2.1142857142857143</v>
      </c>
      <c r="M154" s="104">
        <f t="shared" si="14"/>
        <v>2.0231481481481484</v>
      </c>
      <c r="N154" s="104">
        <f t="shared" si="14"/>
        <v>2.497737556561086</v>
      </c>
      <c r="O154" s="104">
        <f t="shared" si="14"/>
        <v>2.6666666666666665</v>
      </c>
      <c r="P154" s="104">
        <f t="shared" si="14"/>
        <v>2.6216216216216215</v>
      </c>
      <c r="Q154" s="104">
        <f t="shared" si="14"/>
        <v>2.7417840375586855</v>
      </c>
      <c r="R154" s="430">
        <f t="shared" si="14"/>
        <v>2.5882352941176472</v>
      </c>
      <c r="S154" s="421"/>
      <c r="T154" s="10"/>
      <c r="BC154" s="5"/>
    </row>
    <row r="155" spans="1:55" ht="15" customHeight="1" x14ac:dyDescent="0.25">
      <c r="C155" s="96"/>
      <c r="D155" s="96"/>
      <c r="E155" s="362" t="s">
        <v>101</v>
      </c>
      <c r="F155" s="97">
        <f t="shared" ref="F155:R155" si="15">IF(F109=0,"-",F11/F109)</f>
        <v>2.4554826616682286</v>
      </c>
      <c r="G155" s="98">
        <f t="shared" si="15"/>
        <v>3.5833333333333335</v>
      </c>
      <c r="H155" s="98">
        <f t="shared" si="15"/>
        <v>3.8181818181818183</v>
      </c>
      <c r="I155" s="98">
        <f t="shared" si="15"/>
        <v>2.3301886792452828</v>
      </c>
      <c r="J155" s="104">
        <f t="shared" si="15"/>
        <v>1.8782608695652174</v>
      </c>
      <c r="K155" s="104">
        <f t="shared" si="15"/>
        <v>2.404040404040404</v>
      </c>
      <c r="L155" s="104">
        <f t="shared" si="15"/>
        <v>2.0606060606060606</v>
      </c>
      <c r="M155" s="104">
        <f t="shared" si="15"/>
        <v>1.7604166666666667</v>
      </c>
      <c r="N155" s="104">
        <f t="shared" si="15"/>
        <v>2.2592592592592591</v>
      </c>
      <c r="O155" s="104">
        <f t="shared" si="15"/>
        <v>2.5</v>
      </c>
      <c r="P155" s="104">
        <f t="shared" si="15"/>
        <v>2.3333333333333335</v>
      </c>
      <c r="Q155" s="104">
        <f t="shared" si="15"/>
        <v>2.8513513513513513</v>
      </c>
      <c r="R155" s="430">
        <f t="shared" si="15"/>
        <v>2.6666666666666665</v>
      </c>
      <c r="S155" s="421"/>
      <c r="T155" s="10"/>
      <c r="BC155" s="5"/>
    </row>
    <row r="156" spans="1:55" ht="15" customHeight="1" x14ac:dyDescent="0.25">
      <c r="C156" s="96"/>
      <c r="D156" s="96"/>
      <c r="E156" s="362" t="s">
        <v>102</v>
      </c>
      <c r="F156" s="97">
        <f t="shared" ref="F156:R156" si="16">IF(F110=0,"-",F12/F110)</f>
        <v>1.9110092059442128</v>
      </c>
      <c r="G156" s="98">
        <f t="shared" si="16"/>
        <v>1.8137044967880085</v>
      </c>
      <c r="H156" s="98">
        <f t="shared" si="16"/>
        <v>1.7142857142857142</v>
      </c>
      <c r="I156" s="98">
        <f t="shared" si="16"/>
        <v>1.8672566371681416</v>
      </c>
      <c r="J156" s="104">
        <f t="shared" si="16"/>
        <v>1.8903743315508021</v>
      </c>
      <c r="K156" s="104">
        <f t="shared" si="16"/>
        <v>2.0571428571428569</v>
      </c>
      <c r="L156" s="104">
        <f t="shared" si="16"/>
        <v>1.8670360110803323</v>
      </c>
      <c r="M156" s="104">
        <f t="shared" si="16"/>
        <v>1.820017463435931</v>
      </c>
      <c r="N156" s="104">
        <f t="shared" si="16"/>
        <v>2.0450928381962865</v>
      </c>
      <c r="O156" s="104">
        <f t="shared" si="16"/>
        <v>1.9583333333333333</v>
      </c>
      <c r="P156" s="104">
        <f t="shared" si="16"/>
        <v>2.1353846153846154</v>
      </c>
      <c r="Q156" s="104">
        <f t="shared" si="16"/>
        <v>2.0814606741573032</v>
      </c>
      <c r="R156" s="430">
        <f t="shared" si="16"/>
        <v>1.8157181571815719</v>
      </c>
      <c r="S156" s="421"/>
      <c r="T156" s="10"/>
      <c r="BC156" s="5"/>
    </row>
    <row r="157" spans="1:55" ht="15" customHeight="1" x14ac:dyDescent="0.25">
      <c r="C157" s="96"/>
      <c r="D157" s="96"/>
      <c r="E157" s="362" t="s">
        <v>89</v>
      </c>
      <c r="F157" s="97">
        <f t="shared" ref="F157:R157" si="17">IF(F111=0,"-",F13/F111)</f>
        <v>1.8636363636363635</v>
      </c>
      <c r="G157" s="98">
        <f t="shared" si="17"/>
        <v>1.0416666666666667</v>
      </c>
      <c r="H157" s="98">
        <f t="shared" si="17"/>
        <v>1.2307692307692308</v>
      </c>
      <c r="I157" s="98">
        <f t="shared" si="17"/>
        <v>3</v>
      </c>
      <c r="J157" s="104">
        <f t="shared" si="17"/>
        <v>2.25</v>
      </c>
      <c r="K157" s="104">
        <f t="shared" si="17"/>
        <v>2.5</v>
      </c>
      <c r="L157" s="104">
        <f t="shared" si="17"/>
        <v>2.25</v>
      </c>
      <c r="M157" s="104">
        <f t="shared" si="17"/>
        <v>1.5</v>
      </c>
      <c r="N157" s="104">
        <f t="shared" si="17"/>
        <v>1.9</v>
      </c>
      <c r="O157" s="104">
        <f t="shared" si="17"/>
        <v>1.75</v>
      </c>
      <c r="P157" s="104">
        <f t="shared" si="17"/>
        <v>2.125</v>
      </c>
      <c r="Q157" s="104">
        <f t="shared" si="17"/>
        <v>2.6</v>
      </c>
      <c r="R157" s="430">
        <f t="shared" si="17"/>
        <v>3.375</v>
      </c>
      <c r="S157" s="421"/>
      <c r="T157" s="10"/>
      <c r="BC157" s="5"/>
    </row>
    <row r="158" spans="1:55" ht="15" customHeight="1" x14ac:dyDescent="0.25">
      <c r="C158" s="96"/>
      <c r="D158" s="96"/>
      <c r="E158" s="362" t="s">
        <v>103</v>
      </c>
      <c r="F158" s="97">
        <f t="shared" ref="F158:R158" si="18">IF(F112=0,"-",F14/F112)</f>
        <v>3.3075649500192954</v>
      </c>
      <c r="G158" s="98">
        <f t="shared" si="18"/>
        <v>3.0597014925373136</v>
      </c>
      <c r="H158" s="98">
        <f t="shared" si="18"/>
        <v>3.6923076923076925</v>
      </c>
      <c r="I158" s="98">
        <f t="shared" si="18"/>
        <v>3.5128205128205128</v>
      </c>
      <c r="J158" s="104">
        <f t="shared" si="18"/>
        <v>3.0769230769230771</v>
      </c>
      <c r="K158" s="104">
        <f t="shared" si="18"/>
        <v>2.4498886414253898</v>
      </c>
      <c r="L158" s="104">
        <f t="shared" si="18"/>
        <v>2.452054794520548</v>
      </c>
      <c r="M158" s="104">
        <f t="shared" si="18"/>
        <v>3.3282031550596387</v>
      </c>
      <c r="N158" s="104">
        <f t="shared" si="18"/>
        <v>3.68</v>
      </c>
      <c r="O158" s="104">
        <f t="shared" si="18"/>
        <v>4.1372549019607847</v>
      </c>
      <c r="P158" s="104">
        <f t="shared" si="18"/>
        <v>3.7123287671232879</v>
      </c>
      <c r="Q158" s="104">
        <f t="shared" si="18"/>
        <v>3.453125</v>
      </c>
      <c r="R158" s="430">
        <f t="shared" si="18"/>
        <v>3.5555555555555554</v>
      </c>
      <c r="S158" s="421"/>
      <c r="T158" s="10"/>
      <c r="BC158" s="5"/>
    </row>
    <row r="159" spans="1:55" ht="15" customHeight="1" x14ac:dyDescent="0.25">
      <c r="C159" s="96"/>
      <c r="D159" s="96"/>
      <c r="E159" s="362" t="s">
        <v>104</v>
      </c>
      <c r="F159" s="97">
        <f t="shared" ref="F159:R159" si="19">IF(F113=0,"-",F15/F113)</f>
        <v>2.0092809039233486</v>
      </c>
      <c r="G159" s="98">
        <f t="shared" si="19"/>
        <v>1.6578073089700998</v>
      </c>
      <c r="H159" s="98">
        <f t="shared" si="19"/>
        <v>2.0186567164179103</v>
      </c>
      <c r="I159" s="98">
        <f t="shared" si="19"/>
        <v>1.9083333333333334</v>
      </c>
      <c r="J159" s="104">
        <f t="shared" si="19"/>
        <v>1.7809187279151943</v>
      </c>
      <c r="K159" s="104">
        <f t="shared" si="19"/>
        <v>1.8409531328500681</v>
      </c>
      <c r="L159" s="104">
        <f t="shared" si="19"/>
        <v>1.9143968871595332</v>
      </c>
      <c r="M159" s="104">
        <f t="shared" si="19"/>
        <v>2.0487541880078561</v>
      </c>
      <c r="N159" s="104">
        <f t="shared" si="19"/>
        <v>2.2883211678832116</v>
      </c>
      <c r="O159" s="104">
        <f t="shared" si="19"/>
        <v>2.1646586345381524</v>
      </c>
      <c r="P159" s="104">
        <f t="shared" si="19"/>
        <v>2.3494423791821561</v>
      </c>
      <c r="Q159" s="104">
        <f t="shared" si="19"/>
        <v>2.2322097378277155</v>
      </c>
      <c r="R159" s="430">
        <f t="shared" si="19"/>
        <v>1.9488372093023256</v>
      </c>
      <c r="S159" s="421"/>
      <c r="T159" s="10"/>
      <c r="BC159" s="5"/>
    </row>
    <row r="160" spans="1:55" ht="15" customHeight="1" x14ac:dyDescent="0.25">
      <c r="C160" s="96"/>
      <c r="D160" s="96"/>
      <c r="E160" s="362" t="s">
        <v>105</v>
      </c>
      <c r="F160" s="97">
        <f t="shared" ref="F160:R160" si="20">IF(F114=0,"-",F16/F114)</f>
        <v>2.2265863777653498</v>
      </c>
      <c r="G160" s="98">
        <f t="shared" si="20"/>
        <v>2.0425531914893615</v>
      </c>
      <c r="H160" s="98">
        <f t="shared" si="20"/>
        <v>2.1228070175438596</v>
      </c>
      <c r="I160" s="98">
        <f t="shared" si="20"/>
        <v>2.225806451612903</v>
      </c>
      <c r="J160" s="104">
        <f t="shared" si="20"/>
        <v>2.1555555555555554</v>
      </c>
      <c r="K160" s="104">
        <f t="shared" si="20"/>
        <v>2.1968085106382977</v>
      </c>
      <c r="L160" s="104">
        <f t="shared" si="20"/>
        <v>1.7196652719665273</v>
      </c>
      <c r="M160" s="104">
        <f t="shared" si="20"/>
        <v>2.0289262533858028</v>
      </c>
      <c r="N160" s="104">
        <f t="shared" si="20"/>
        <v>2.454081632653061</v>
      </c>
      <c r="O160" s="104">
        <f t="shared" si="20"/>
        <v>2.4649999999999999</v>
      </c>
      <c r="P160" s="104">
        <f t="shared" si="20"/>
        <v>2.4772727272727271</v>
      </c>
      <c r="Q160" s="104">
        <f t="shared" si="20"/>
        <v>2.5538461538461537</v>
      </c>
      <c r="R160" s="430">
        <f t="shared" si="20"/>
        <v>2.3854166666666665</v>
      </c>
      <c r="S160" s="421"/>
      <c r="T160" s="10"/>
      <c r="BC160" s="5"/>
    </row>
    <row r="161" spans="3:55" ht="15" customHeight="1" x14ac:dyDescent="0.25">
      <c r="C161" s="96"/>
      <c r="D161" s="96"/>
      <c r="E161" s="362" t="s">
        <v>106</v>
      </c>
      <c r="F161" s="97">
        <f t="shared" ref="F161:R161" si="21">IF(F115=0,"-",F17/F115)</f>
        <v>2.5909231950092271</v>
      </c>
      <c r="G161" s="98">
        <f t="shared" si="21"/>
        <v>2.7222222222222223</v>
      </c>
      <c r="H161" s="98">
        <f t="shared" si="21"/>
        <v>2.4161490683229814</v>
      </c>
      <c r="I161" s="98">
        <f t="shared" si="21"/>
        <v>2.4144144144144146</v>
      </c>
      <c r="J161" s="104">
        <f t="shared" si="21"/>
        <v>2.596774193548387</v>
      </c>
      <c r="K161" s="104">
        <f t="shared" si="21"/>
        <v>2.8459622909996445</v>
      </c>
      <c r="L161" s="104">
        <f t="shared" si="21"/>
        <v>2.1212121212121211</v>
      </c>
      <c r="M161" s="104">
        <f t="shared" si="21"/>
        <v>2.7124216582759684</v>
      </c>
      <c r="N161" s="104">
        <f t="shared" si="21"/>
        <v>2.9203539823008851</v>
      </c>
      <c r="O161" s="104">
        <f t="shared" si="21"/>
        <v>2.6972477064220182</v>
      </c>
      <c r="P161" s="104">
        <f t="shared" si="21"/>
        <v>2.7708333333333335</v>
      </c>
      <c r="Q161" s="104">
        <f t="shared" si="21"/>
        <v>2.3739837398373984</v>
      </c>
      <c r="R161" s="430">
        <f t="shared" si="21"/>
        <v>2.5</v>
      </c>
      <c r="S161" s="421"/>
      <c r="T161" s="10"/>
      <c r="BC161" s="5"/>
    </row>
    <row r="162" spans="3:55" ht="15" customHeight="1" x14ac:dyDescent="0.25">
      <c r="C162" s="96"/>
      <c r="D162" s="96"/>
      <c r="E162" s="362" t="s">
        <v>107</v>
      </c>
      <c r="F162" s="97">
        <f t="shared" ref="F162:R162" si="22">IF(F116=0,"-",F18/F116)</f>
        <v>1.5775716694772344</v>
      </c>
      <c r="G162" s="98">
        <f t="shared" si="22"/>
        <v>1.2380952380952381</v>
      </c>
      <c r="H162" s="98">
        <f t="shared" si="22"/>
        <v>1.6333333333333333</v>
      </c>
      <c r="I162" s="98">
        <f t="shared" si="22"/>
        <v>2.1489361702127661</v>
      </c>
      <c r="J162" s="104">
        <f t="shared" si="22"/>
        <v>1.5227272727272727</v>
      </c>
      <c r="K162" s="104">
        <f t="shared" si="22"/>
        <v>1.4523809523809523</v>
      </c>
      <c r="L162" s="104">
        <f t="shared" si="22"/>
        <v>1.5441176470588236</v>
      </c>
      <c r="M162" s="104">
        <f t="shared" si="22"/>
        <v>1.5321100917431192</v>
      </c>
      <c r="N162" s="104">
        <f t="shared" si="22"/>
        <v>1.5</v>
      </c>
      <c r="O162" s="104">
        <f t="shared" si="22"/>
        <v>1.6875</v>
      </c>
      <c r="P162" s="104">
        <f t="shared" si="22"/>
        <v>1.5405405405405406</v>
      </c>
      <c r="Q162" s="104">
        <f t="shared" si="22"/>
        <v>1.56</v>
      </c>
      <c r="R162" s="430">
        <f t="shared" si="22"/>
        <v>1.5724137931034483</v>
      </c>
      <c r="BC162" s="5"/>
    </row>
    <row r="163" spans="3:55" ht="15" customHeight="1" x14ac:dyDescent="0.25">
      <c r="C163" s="96"/>
      <c r="D163" s="96"/>
      <c r="E163" s="362" t="s">
        <v>108</v>
      </c>
      <c r="F163" s="97">
        <f t="shared" ref="F163:R163" si="23">IF(F117=0,"-",F19/F117)</f>
        <v>1.622918707149853</v>
      </c>
      <c r="G163" s="98">
        <f t="shared" si="23"/>
        <v>1.4938271604938271</v>
      </c>
      <c r="H163" s="98">
        <f t="shared" si="23"/>
        <v>1.6777777777777778</v>
      </c>
      <c r="I163" s="98">
        <f t="shared" si="23"/>
        <v>1.8842105263157896</v>
      </c>
      <c r="J163" s="104">
        <f t="shared" si="23"/>
        <v>1.67</v>
      </c>
      <c r="K163" s="104">
        <f t="shared" si="23"/>
        <v>1.6049382716049383</v>
      </c>
      <c r="L163" s="104">
        <f t="shared" si="23"/>
        <v>1.5053763440860215</v>
      </c>
      <c r="M163" s="104">
        <f t="shared" si="23"/>
        <v>1.2916666666666667</v>
      </c>
      <c r="N163" s="104">
        <f t="shared" si="23"/>
        <v>1.8701298701298701</v>
      </c>
      <c r="O163" s="104">
        <f t="shared" si="23"/>
        <v>1.7619047619047619</v>
      </c>
      <c r="P163" s="104">
        <f t="shared" si="23"/>
        <v>1.8793103448275863</v>
      </c>
      <c r="Q163" s="104">
        <f t="shared" si="23"/>
        <v>1.4268292682926829</v>
      </c>
      <c r="R163" s="430">
        <f t="shared" si="23"/>
        <v>1.5119047619047619</v>
      </c>
      <c r="S163" s="421"/>
      <c r="T163" s="10"/>
      <c r="BC163" s="5"/>
    </row>
    <row r="164" spans="3:55" ht="15" customHeight="1" x14ac:dyDescent="0.25">
      <c r="C164" s="96"/>
      <c r="D164" s="96"/>
      <c r="E164" s="362" t="s">
        <v>109</v>
      </c>
      <c r="F164" s="97">
        <f t="shared" ref="F164:R164" si="24">IF(F118=0,"-",F20/F118)</f>
        <v>1.7347913546149027</v>
      </c>
      <c r="G164" s="98">
        <f t="shared" si="24"/>
        <v>2.0307017543859649</v>
      </c>
      <c r="H164" s="98">
        <f t="shared" si="24"/>
        <v>1.5094339622641511</v>
      </c>
      <c r="I164" s="98">
        <f t="shared" si="24"/>
        <v>1.6920289855072463</v>
      </c>
      <c r="J164" s="104">
        <f t="shared" si="24"/>
        <v>1.8107142857142857</v>
      </c>
      <c r="K164" s="104">
        <f t="shared" si="24"/>
        <v>1.7607177792019426</v>
      </c>
      <c r="L164" s="104">
        <f t="shared" si="24"/>
        <v>1.6418918918918919</v>
      </c>
      <c r="M164" s="104">
        <f t="shared" si="24"/>
        <v>1.8442028985507246</v>
      </c>
      <c r="N164" s="104">
        <f t="shared" si="24"/>
        <v>1.8928571428571428</v>
      </c>
      <c r="O164" s="104">
        <f t="shared" si="24"/>
        <v>1.7275862068965517</v>
      </c>
      <c r="P164" s="104">
        <f t="shared" si="24"/>
        <v>1.6419753086419753</v>
      </c>
      <c r="Q164" s="104">
        <f t="shared" si="24"/>
        <v>1.7101449275362319</v>
      </c>
      <c r="R164" s="430">
        <f t="shared" si="24"/>
        <v>1.6655172413793105</v>
      </c>
      <c r="S164" s="421"/>
      <c r="T164" s="10"/>
      <c r="BC164" s="5"/>
    </row>
    <row r="165" spans="3:55" ht="15" customHeight="1" x14ac:dyDescent="0.25">
      <c r="C165" s="96"/>
      <c r="D165" s="96"/>
      <c r="E165" s="362" t="s">
        <v>232</v>
      </c>
      <c r="F165" s="97">
        <f t="shared" ref="F165:R165" si="25">IF(F119=0,"-",F21/F119)</f>
        <v>0.75773584905660374</v>
      </c>
      <c r="G165" s="98">
        <f t="shared" si="25"/>
        <v>1.2250000000000001</v>
      </c>
      <c r="H165" s="98">
        <f t="shared" si="25"/>
        <v>0.5</v>
      </c>
      <c r="I165" s="98">
        <f t="shared" si="25"/>
        <v>0.53749999999999998</v>
      </c>
      <c r="J165" s="104">
        <f t="shared" si="25"/>
        <v>0.83333333333333337</v>
      </c>
      <c r="K165" s="104">
        <f t="shared" si="25"/>
        <v>0.72916666666666663</v>
      </c>
      <c r="L165" s="104">
        <f t="shared" si="25"/>
        <v>0.875</v>
      </c>
      <c r="M165" s="104">
        <f t="shared" si="25"/>
        <v>0.73863636363636365</v>
      </c>
      <c r="N165" s="104">
        <f t="shared" si="25"/>
        <v>1.1022727272727273</v>
      </c>
      <c r="O165" s="104">
        <f t="shared" si="25"/>
        <v>0.96052631578947367</v>
      </c>
      <c r="P165" s="104">
        <f t="shared" si="25"/>
        <v>0.68783068783068779</v>
      </c>
      <c r="Q165" s="104">
        <f t="shared" si="25"/>
        <v>0.65740740740740744</v>
      </c>
      <c r="R165" s="430">
        <f t="shared" si="25"/>
        <v>0.72916666666666663</v>
      </c>
      <c r="S165" s="421"/>
      <c r="T165" s="10"/>
      <c r="BC165" s="5"/>
    </row>
    <row r="166" spans="3:55" ht="15" customHeight="1" x14ac:dyDescent="0.25">
      <c r="C166" s="96"/>
      <c r="D166" s="96"/>
      <c r="E166" s="362" t="s">
        <v>110</v>
      </c>
      <c r="F166" s="97">
        <f t="shared" ref="F166:R166" si="26">IF(F120=0,"-",F22/F120)</f>
        <v>2.8676894189941748</v>
      </c>
      <c r="G166" s="98">
        <f t="shared" si="26"/>
        <v>2.1555555555555554</v>
      </c>
      <c r="H166" s="98">
        <f t="shared" si="26"/>
        <v>2.75</v>
      </c>
      <c r="I166" s="98">
        <f t="shared" si="26"/>
        <v>2.75</v>
      </c>
      <c r="J166" s="104">
        <f t="shared" si="26"/>
        <v>2.6666666666666665</v>
      </c>
      <c r="K166" s="104">
        <f t="shared" si="26"/>
        <v>2.9221618825963276</v>
      </c>
      <c r="L166" s="104">
        <f t="shared" si="26"/>
        <v>2.9142857142857141</v>
      </c>
      <c r="M166" s="104">
        <f t="shared" si="26"/>
        <v>2.8333333333333335</v>
      </c>
      <c r="N166" s="104">
        <f t="shared" si="26"/>
        <v>2.7297297297297298</v>
      </c>
      <c r="O166" s="104">
        <f t="shared" si="26"/>
        <v>3.5454545454545454</v>
      </c>
      <c r="P166" s="104">
        <f t="shared" si="26"/>
        <v>3.3055555555555554</v>
      </c>
      <c r="Q166" s="104">
        <f t="shared" si="26"/>
        <v>3.25</v>
      </c>
      <c r="R166" s="430">
        <f t="shared" si="26"/>
        <v>2.90625</v>
      </c>
      <c r="S166" s="421"/>
      <c r="T166" s="10"/>
      <c r="BC166" s="5"/>
    </row>
    <row r="167" spans="3:55" ht="15" customHeight="1" x14ac:dyDescent="0.25">
      <c r="C167" s="96"/>
      <c r="D167" s="96"/>
      <c r="E167" s="362" t="s">
        <v>111</v>
      </c>
      <c r="F167" s="97">
        <f t="shared" ref="F167:R167" si="27">IF(F121=0,"-",F23/F121)</f>
        <v>1.7218624730188097</v>
      </c>
      <c r="G167" s="98">
        <f t="shared" si="27"/>
        <v>1.8491228070175438</v>
      </c>
      <c r="H167" s="98">
        <f t="shared" si="27"/>
        <v>1.8065843621399178</v>
      </c>
      <c r="I167" s="98">
        <f t="shared" si="27"/>
        <v>1.7482517482517483</v>
      </c>
      <c r="J167" s="104">
        <f t="shared" si="27"/>
        <v>1.6783216783216783</v>
      </c>
      <c r="K167" s="104">
        <f t="shared" si="27"/>
        <v>1.6301886792452831</v>
      </c>
      <c r="L167" s="104">
        <f t="shared" si="27"/>
        <v>1.5615384615384615</v>
      </c>
      <c r="M167" s="104">
        <f t="shared" si="27"/>
        <v>1.6483516483516483</v>
      </c>
      <c r="N167" s="104">
        <f t="shared" si="27"/>
        <v>1.7547892720306513</v>
      </c>
      <c r="O167" s="104">
        <f t="shared" si="27"/>
        <v>1.726530612244898</v>
      </c>
      <c r="P167" s="104">
        <f t="shared" si="27"/>
        <v>1.8181818181818181</v>
      </c>
      <c r="Q167" s="104">
        <f t="shared" si="27"/>
        <v>1.8251748251748252</v>
      </c>
      <c r="R167" s="430">
        <f t="shared" si="27"/>
        <v>1.5992509363295879</v>
      </c>
      <c r="S167" s="421"/>
      <c r="T167" s="10"/>
      <c r="BC167" s="5"/>
    </row>
    <row r="168" spans="3:55" ht="15" customHeight="1" x14ac:dyDescent="0.25">
      <c r="C168" s="96"/>
      <c r="D168" s="96"/>
      <c r="E168" s="362" t="s">
        <v>112</v>
      </c>
      <c r="F168" s="97">
        <f t="shared" ref="F168:R168" si="28">IF(F122=0,"-",F24/F122)</f>
        <v>2.1764955451845567</v>
      </c>
      <c r="G168" s="98">
        <f t="shared" si="28"/>
        <v>1.7891156462585034</v>
      </c>
      <c r="H168" s="98">
        <f t="shared" si="28"/>
        <v>1.8723404255319149</v>
      </c>
      <c r="I168" s="98">
        <f t="shared" si="28"/>
        <v>2.2232142857142856</v>
      </c>
      <c r="J168" s="104">
        <f t="shared" si="28"/>
        <v>1.9923664122137406</v>
      </c>
      <c r="K168" s="104">
        <f t="shared" si="28"/>
        <v>2.0623618954087894</v>
      </c>
      <c r="L168" s="104">
        <f t="shared" si="28"/>
        <v>2.3365384615384617</v>
      </c>
      <c r="M168" s="104">
        <f t="shared" si="28"/>
        <v>2.0998500107135207</v>
      </c>
      <c r="N168" s="104">
        <f t="shared" si="28"/>
        <v>2.2999999999999998</v>
      </c>
      <c r="O168" s="104">
        <f t="shared" si="28"/>
        <v>2.2583333333333333</v>
      </c>
      <c r="P168" s="104">
        <f t="shared" si="28"/>
        <v>2.3813559322033897</v>
      </c>
      <c r="Q168" s="104">
        <f t="shared" si="28"/>
        <v>2.5833333333333335</v>
      </c>
      <c r="R168" s="430">
        <f t="shared" si="28"/>
        <v>2.76</v>
      </c>
      <c r="S168" s="421"/>
      <c r="T168" s="10"/>
      <c r="BC168" s="5"/>
    </row>
    <row r="169" spans="3:55" ht="15" customHeight="1" x14ac:dyDescent="0.25">
      <c r="C169" s="96"/>
      <c r="D169" s="96"/>
      <c r="E169" s="362" t="s">
        <v>168</v>
      </c>
      <c r="F169" s="97">
        <f t="shared" ref="F169:R169" si="29">IF(F123=0,"-",F25/F123)</f>
        <v>2.489795918367347</v>
      </c>
      <c r="G169" s="98">
        <f t="shared" si="29"/>
        <v>2.9655172413793105</v>
      </c>
      <c r="H169" s="98">
        <f t="shared" si="29"/>
        <v>3.0775862068965516</v>
      </c>
      <c r="I169" s="98">
        <f t="shared" si="29"/>
        <v>2.8521739130434782</v>
      </c>
      <c r="J169" s="104">
        <f t="shared" si="29"/>
        <v>2.2214765100671139</v>
      </c>
      <c r="K169" s="104">
        <f t="shared" si="29"/>
        <v>1.8932128936459816</v>
      </c>
      <c r="L169" s="104">
        <f t="shared" si="29"/>
        <v>2.0757575757575757</v>
      </c>
      <c r="M169" s="104">
        <f t="shared" si="29"/>
        <v>2.1542209027936363</v>
      </c>
      <c r="N169" s="104">
        <f t="shared" si="29"/>
        <v>2.4384615384615387</v>
      </c>
      <c r="O169" s="104">
        <f t="shared" si="29"/>
        <v>2.8155339805825244</v>
      </c>
      <c r="P169" s="104">
        <f t="shared" si="29"/>
        <v>2.8153846153846156</v>
      </c>
      <c r="Q169" s="104">
        <f t="shared" si="29"/>
        <v>2.6293706293706292</v>
      </c>
      <c r="R169" s="430">
        <f t="shared" si="29"/>
        <v>2.354609929078014</v>
      </c>
      <c r="S169" s="421"/>
      <c r="T169" s="10"/>
      <c r="BC169" s="5"/>
    </row>
    <row r="170" spans="3:55" ht="15" customHeight="1" x14ac:dyDescent="0.25">
      <c r="C170" s="96"/>
      <c r="D170" s="96"/>
      <c r="E170" s="78" t="s">
        <v>231</v>
      </c>
      <c r="F170" s="97">
        <f t="shared" ref="F170:R170" si="30">IF(F124=0,"-",F26/F124)</f>
        <v>0.85148514851485146</v>
      </c>
      <c r="G170" s="98">
        <f t="shared" si="30"/>
        <v>0.52083333333333337</v>
      </c>
      <c r="H170" s="98">
        <f t="shared" si="30"/>
        <v>0.83333333333333337</v>
      </c>
      <c r="I170" s="98">
        <f t="shared" si="30"/>
        <v>0.83333333333333337</v>
      </c>
      <c r="J170" s="104">
        <f t="shared" si="30"/>
        <v>0.90740740740740744</v>
      </c>
      <c r="K170" s="104">
        <f t="shared" si="30"/>
        <v>0.90740740740740744</v>
      </c>
      <c r="L170" s="104">
        <f t="shared" si="30"/>
        <v>0.61111111111111116</v>
      </c>
      <c r="M170" s="104">
        <f t="shared" si="30"/>
        <v>0.81481481481481477</v>
      </c>
      <c r="N170" s="104">
        <f t="shared" si="30"/>
        <v>0.91666666666666663</v>
      </c>
      <c r="O170" s="104">
        <f t="shared" si="30"/>
        <v>1.0833333333333333</v>
      </c>
      <c r="P170" s="104">
        <f t="shared" si="30"/>
        <v>0.79166666666666663</v>
      </c>
      <c r="Q170" s="104">
        <f t="shared" si="30"/>
        <v>1.2083333333333333</v>
      </c>
      <c r="R170" s="430">
        <f t="shared" si="30"/>
        <v>0.81481481481481477</v>
      </c>
      <c r="S170" s="421"/>
      <c r="T170" s="10"/>
      <c r="BC170" s="5"/>
    </row>
    <row r="171" spans="3:55" ht="15" customHeight="1" x14ac:dyDescent="0.25">
      <c r="C171" s="96"/>
      <c r="D171" s="96"/>
      <c r="E171" s="78" t="s">
        <v>260</v>
      </c>
      <c r="F171" s="97">
        <f t="shared" ref="F171:R171" si="31">IF(F125=0,"-",F27/F125)</f>
        <v>3.6030534351145036</v>
      </c>
      <c r="G171" s="98" t="str">
        <f t="shared" si="31"/>
        <v>-</v>
      </c>
      <c r="H171" s="98" t="str">
        <f t="shared" si="31"/>
        <v>-</v>
      </c>
      <c r="I171" s="98" t="str">
        <f t="shared" si="31"/>
        <v>-</v>
      </c>
      <c r="J171" s="104" t="str">
        <f t="shared" si="31"/>
        <v>-</v>
      </c>
      <c r="K171" s="104">
        <f t="shared" si="31"/>
        <v>3.25</v>
      </c>
      <c r="L171" s="104">
        <f t="shared" si="31"/>
        <v>4.0625</v>
      </c>
      <c r="M171" s="104">
        <f t="shared" si="31"/>
        <v>2.9</v>
      </c>
      <c r="N171" s="104">
        <f t="shared" si="31"/>
        <v>4.125</v>
      </c>
      <c r="O171" s="104">
        <f t="shared" si="31"/>
        <v>3.5</v>
      </c>
      <c r="P171" s="104">
        <f t="shared" si="31"/>
        <v>3.6</v>
      </c>
      <c r="Q171" s="104">
        <f t="shared" si="31"/>
        <v>4.2</v>
      </c>
      <c r="R171" s="430">
        <f t="shared" si="31"/>
        <v>3.3333333333333335</v>
      </c>
      <c r="S171" s="421"/>
      <c r="T171" s="10"/>
      <c r="BC171" s="5"/>
    </row>
    <row r="172" spans="3:55" ht="15" customHeight="1" x14ac:dyDescent="0.25">
      <c r="C172" s="96"/>
      <c r="D172" s="96"/>
      <c r="E172" s="78" t="s">
        <v>280</v>
      </c>
      <c r="F172" s="97">
        <f t="shared" ref="F172:F194" si="32">IF(F126=0,"-",F28/F126)</f>
        <v>2.0952380952380953</v>
      </c>
      <c r="G172" s="98"/>
      <c r="H172" s="98"/>
      <c r="I172" s="98"/>
      <c r="J172" s="104"/>
      <c r="K172" s="104"/>
      <c r="L172" s="104"/>
      <c r="M172" s="104" t="str">
        <f t="shared" ref="M172:O194" si="33">IF(M126=0,"-",M28/M126)</f>
        <v>-</v>
      </c>
      <c r="N172" s="104">
        <f t="shared" si="33"/>
        <v>2.6875</v>
      </c>
      <c r="O172" s="104">
        <f t="shared" si="33"/>
        <v>2.3571428571428572</v>
      </c>
      <c r="P172" s="104">
        <f t="shared" ref="P172:R175" si="34">IF(P126=0,"-",P28/P126)</f>
        <v>3.6153846153846154</v>
      </c>
      <c r="Q172" s="104">
        <f t="shared" si="34"/>
        <v>1.75</v>
      </c>
      <c r="R172" s="430">
        <f t="shared" si="34"/>
        <v>1</v>
      </c>
      <c r="S172" s="421"/>
      <c r="T172" s="10"/>
      <c r="BC172" s="5"/>
    </row>
    <row r="173" spans="3:55" ht="15" customHeight="1" x14ac:dyDescent="0.25">
      <c r="C173" s="96"/>
      <c r="D173" s="96"/>
      <c r="E173" s="1" t="s">
        <v>269</v>
      </c>
      <c r="F173" s="97">
        <f t="shared" si="32"/>
        <v>0.42</v>
      </c>
      <c r="G173" s="98"/>
      <c r="H173" s="98"/>
      <c r="I173" s="98"/>
      <c r="J173" s="104"/>
      <c r="K173" s="104"/>
      <c r="L173" s="104"/>
      <c r="M173" s="104" t="str">
        <f t="shared" si="33"/>
        <v>-</v>
      </c>
      <c r="N173" s="104">
        <f t="shared" si="33"/>
        <v>2</v>
      </c>
      <c r="O173" s="104">
        <f t="shared" si="33"/>
        <v>0.33333333333333331</v>
      </c>
      <c r="P173" s="104">
        <f t="shared" si="34"/>
        <v>1</v>
      </c>
      <c r="Q173" s="104">
        <f t="shared" si="34"/>
        <v>0.26470588235294118</v>
      </c>
      <c r="R173" s="430">
        <f t="shared" si="34"/>
        <v>0.66666666666666663</v>
      </c>
      <c r="S173" s="421"/>
      <c r="T173" s="10"/>
      <c r="BC173" s="5"/>
    </row>
    <row r="174" spans="3:55" ht="15" customHeight="1" x14ac:dyDescent="0.25">
      <c r="C174" s="96"/>
      <c r="D174" s="96"/>
      <c r="E174" s="1" t="s">
        <v>270</v>
      </c>
      <c r="F174" s="97">
        <f t="shared" si="32"/>
        <v>1.4166666666666667</v>
      </c>
      <c r="G174" s="98"/>
      <c r="H174" s="98"/>
      <c r="I174" s="98"/>
      <c r="J174" s="104"/>
      <c r="K174" s="104"/>
      <c r="L174" s="104"/>
      <c r="M174" s="104" t="str">
        <f t="shared" si="33"/>
        <v>-</v>
      </c>
      <c r="N174" s="104">
        <f t="shared" si="33"/>
        <v>1</v>
      </c>
      <c r="O174" s="104" t="str">
        <f t="shared" si="33"/>
        <v>-</v>
      </c>
      <c r="P174" s="104">
        <f t="shared" si="34"/>
        <v>2.625</v>
      </c>
      <c r="Q174" s="104">
        <f t="shared" si="34"/>
        <v>0.95652173913043481</v>
      </c>
      <c r="R174" s="430">
        <f t="shared" si="34"/>
        <v>1.5</v>
      </c>
      <c r="S174" s="421"/>
      <c r="T174" s="10"/>
      <c r="BC174" s="5"/>
    </row>
    <row r="175" spans="3:55" ht="15" customHeight="1" x14ac:dyDescent="0.25">
      <c r="C175" s="96"/>
      <c r="D175" s="96"/>
      <c r="E175" s="1" t="s">
        <v>271</v>
      </c>
      <c r="F175" s="97">
        <f t="shared" si="32"/>
        <v>0.55555555555555558</v>
      </c>
      <c r="G175" s="98"/>
      <c r="H175" s="98"/>
      <c r="I175" s="98"/>
      <c r="J175" s="104"/>
      <c r="K175" s="104"/>
      <c r="L175" s="104"/>
      <c r="M175" s="104" t="str">
        <f t="shared" si="33"/>
        <v>-</v>
      </c>
      <c r="N175" s="104">
        <f t="shared" si="33"/>
        <v>0.66666666666666663</v>
      </c>
      <c r="O175" s="104">
        <f t="shared" si="33"/>
        <v>0.66666666666666663</v>
      </c>
      <c r="P175" s="104">
        <f t="shared" si="34"/>
        <v>1</v>
      </c>
      <c r="Q175" s="104">
        <f t="shared" si="34"/>
        <v>0</v>
      </c>
      <c r="R175" s="430" t="str">
        <f t="shared" si="34"/>
        <v>-</v>
      </c>
      <c r="S175" s="421"/>
      <c r="T175" s="10"/>
      <c r="BC175" s="5"/>
    </row>
    <row r="176" spans="3:55" ht="15" customHeight="1" x14ac:dyDescent="0.25">
      <c r="C176" s="96"/>
      <c r="D176" s="96"/>
      <c r="E176" s="362" t="s">
        <v>113</v>
      </c>
      <c r="F176" s="97">
        <f t="shared" si="32"/>
        <v>2.3944201312910285</v>
      </c>
      <c r="G176" s="98">
        <f t="shared" ref="G176:L185" si="35">IF(G130=0,"-",G32/G130)</f>
        <v>2.2928571428571427</v>
      </c>
      <c r="H176" s="98">
        <f t="shared" si="35"/>
        <v>2.0280898876404496</v>
      </c>
      <c r="I176" s="98">
        <f t="shared" si="35"/>
        <v>2.0566037735849059</v>
      </c>
      <c r="J176" s="104">
        <f t="shared" si="35"/>
        <v>2.2681564245810057</v>
      </c>
      <c r="K176" s="104">
        <f t="shared" si="35"/>
        <v>2.3696969696969696</v>
      </c>
      <c r="L176" s="104">
        <f t="shared" si="35"/>
        <v>2.5728155339805827</v>
      </c>
      <c r="M176" s="104">
        <f t="shared" si="33"/>
        <v>2.5163398692810457</v>
      </c>
      <c r="N176" s="104">
        <f t="shared" si="33"/>
        <v>2.5725806451612905</v>
      </c>
      <c r="O176" s="104">
        <f t="shared" si="33"/>
        <v>2.4345238095238093</v>
      </c>
      <c r="P176" s="104">
        <f t="shared" ref="P176:R194" si="36">IF(P130=0,"-",P32/P130)</f>
        <v>2.4844720496894408</v>
      </c>
      <c r="Q176" s="104">
        <f t="shared" si="36"/>
        <v>2.657142857142857</v>
      </c>
      <c r="R176" s="430">
        <f t="shared" si="36"/>
        <v>2.6645569620253164</v>
      </c>
      <c r="S176" s="421"/>
      <c r="T176" s="10"/>
      <c r="BC176" s="5"/>
    </row>
    <row r="177" spans="1:55" ht="15" customHeight="1" x14ac:dyDescent="0.25">
      <c r="C177" s="96"/>
      <c r="D177" s="96"/>
      <c r="E177" s="362" t="s">
        <v>114</v>
      </c>
      <c r="F177" s="97">
        <f t="shared" si="32"/>
        <v>2.397784317119612</v>
      </c>
      <c r="G177" s="98">
        <f t="shared" si="35"/>
        <v>1.7579617834394905</v>
      </c>
      <c r="H177" s="98">
        <f t="shared" si="35"/>
        <v>2.6725663716814161</v>
      </c>
      <c r="I177" s="98">
        <f t="shared" si="35"/>
        <v>2.0072992700729926</v>
      </c>
      <c r="J177" s="104">
        <f t="shared" si="35"/>
        <v>2.6346153846153846</v>
      </c>
      <c r="K177" s="104">
        <f t="shared" si="35"/>
        <v>2.07380073800738</v>
      </c>
      <c r="L177" s="104">
        <f t="shared" si="35"/>
        <v>2.3728813559322033</v>
      </c>
      <c r="M177" s="104">
        <f t="shared" si="33"/>
        <v>2.7829977628635345</v>
      </c>
      <c r="N177" s="104">
        <f t="shared" si="33"/>
        <v>2.4529914529914532</v>
      </c>
      <c r="O177" s="104">
        <f t="shared" si="33"/>
        <v>2.5648148148148149</v>
      </c>
      <c r="P177" s="104">
        <f t="shared" si="36"/>
        <v>2.1880341880341883</v>
      </c>
      <c r="Q177" s="104">
        <f t="shared" si="36"/>
        <v>2.5847457627118646</v>
      </c>
      <c r="R177" s="430">
        <f t="shared" si="36"/>
        <v>3.1388888888888888</v>
      </c>
      <c r="S177" s="421"/>
      <c r="T177" s="10"/>
      <c r="BC177" s="5"/>
    </row>
    <row r="178" spans="1:55" ht="15" customHeight="1" x14ac:dyDescent="0.25">
      <c r="C178" s="96"/>
      <c r="D178" s="96"/>
      <c r="E178" s="362" t="s">
        <v>115</v>
      </c>
      <c r="F178" s="97">
        <f t="shared" si="32"/>
        <v>2.6454027473587929</v>
      </c>
      <c r="G178" s="98">
        <f t="shared" si="35"/>
        <v>3.1242603550295858</v>
      </c>
      <c r="H178" s="98">
        <f t="shared" si="35"/>
        <v>2.5499999999999998</v>
      </c>
      <c r="I178" s="98">
        <f t="shared" si="35"/>
        <v>2.6273584905660377</v>
      </c>
      <c r="J178" s="104">
        <f t="shared" si="35"/>
        <v>2.9364161849710984</v>
      </c>
      <c r="K178" s="104">
        <f t="shared" si="35"/>
        <v>2.7848854507587024</v>
      </c>
      <c r="L178" s="104">
        <f t="shared" si="35"/>
        <v>2.5635359116022101</v>
      </c>
      <c r="M178" s="104">
        <f t="shared" si="33"/>
        <v>2.9003299317118083</v>
      </c>
      <c r="N178" s="104">
        <f t="shared" si="33"/>
        <v>2.6541666666666668</v>
      </c>
      <c r="O178" s="104">
        <f t="shared" si="33"/>
        <v>2.5384615384615383</v>
      </c>
      <c r="P178" s="104">
        <f t="shared" si="36"/>
        <v>2.590717299578059</v>
      </c>
      <c r="Q178" s="104">
        <f t="shared" si="36"/>
        <v>2.3389830508474576</v>
      </c>
      <c r="R178" s="430">
        <f t="shared" si="36"/>
        <v>2.3946188340807173</v>
      </c>
      <c r="S178" s="421"/>
      <c r="T178" s="10"/>
      <c r="BC178" s="5"/>
    </row>
    <row r="179" spans="1:55" ht="15" customHeight="1" x14ac:dyDescent="0.25">
      <c r="C179" s="96"/>
      <c r="D179" s="96"/>
      <c r="E179" s="362" t="s">
        <v>116</v>
      </c>
      <c r="F179" s="97">
        <f t="shared" si="32"/>
        <v>2.5226877924047777</v>
      </c>
      <c r="G179" s="98">
        <f t="shared" si="35"/>
        <v>2.7520661157024793</v>
      </c>
      <c r="H179" s="98">
        <f t="shared" si="35"/>
        <v>2.5864661654135337</v>
      </c>
      <c r="I179" s="98">
        <f t="shared" si="35"/>
        <v>2.5934959349593494</v>
      </c>
      <c r="J179" s="104">
        <f t="shared" si="35"/>
        <v>2.5285714285714285</v>
      </c>
      <c r="K179" s="104">
        <f t="shared" si="35"/>
        <v>2.4673527110790157</v>
      </c>
      <c r="L179" s="104">
        <f t="shared" si="35"/>
        <v>2.3149171270718232</v>
      </c>
      <c r="M179" s="104">
        <f t="shared" si="33"/>
        <v>2.3901952085181901</v>
      </c>
      <c r="N179" s="104">
        <f t="shared" si="33"/>
        <v>2.6984126984126986</v>
      </c>
      <c r="O179" s="104">
        <f t="shared" si="33"/>
        <v>2.4234693877551021</v>
      </c>
      <c r="P179" s="104">
        <f t="shared" si="36"/>
        <v>2.6555555555555554</v>
      </c>
      <c r="Q179" s="104">
        <f t="shared" si="36"/>
        <v>2.6402439024390243</v>
      </c>
      <c r="R179" s="430">
        <f t="shared" si="36"/>
        <v>2.3426966292134832</v>
      </c>
      <c r="S179" s="421"/>
      <c r="T179" s="10"/>
      <c r="BC179" s="5"/>
    </row>
    <row r="180" spans="1:55" ht="15" customHeight="1" x14ac:dyDescent="0.25">
      <c r="C180" s="96"/>
      <c r="D180" s="96"/>
      <c r="E180" s="362" t="s">
        <v>117</v>
      </c>
      <c r="F180" s="97">
        <f t="shared" si="32"/>
        <v>3.0181431409433732</v>
      </c>
      <c r="G180" s="98">
        <f t="shared" si="35"/>
        <v>2.8846153846153846</v>
      </c>
      <c r="H180" s="98">
        <f t="shared" si="35"/>
        <v>2.7227272727272727</v>
      </c>
      <c r="I180" s="98">
        <f t="shared" si="35"/>
        <v>3.2865497076023393</v>
      </c>
      <c r="J180" s="104">
        <f t="shared" si="35"/>
        <v>2.7395348837209301</v>
      </c>
      <c r="K180" s="104">
        <f t="shared" si="35"/>
        <v>3.298515667949423</v>
      </c>
      <c r="L180" s="104">
        <f t="shared" si="35"/>
        <v>3.2162162162162162</v>
      </c>
      <c r="M180" s="104">
        <f t="shared" si="33"/>
        <v>2.660848278431164</v>
      </c>
      <c r="N180" s="104">
        <f t="shared" si="33"/>
        <v>3.4589371980676327</v>
      </c>
      <c r="O180" s="104">
        <f t="shared" si="33"/>
        <v>3.256038647342995</v>
      </c>
      <c r="P180" s="104">
        <f t="shared" si="36"/>
        <v>3.254335260115607</v>
      </c>
      <c r="Q180" s="104">
        <f t="shared" si="36"/>
        <v>2.76</v>
      </c>
      <c r="R180" s="430">
        <f t="shared" si="36"/>
        <v>2.919431279620853</v>
      </c>
      <c r="S180" s="421"/>
      <c r="T180" s="10"/>
      <c r="BC180" s="5"/>
    </row>
    <row r="181" spans="1:55" ht="15" customHeight="1" x14ac:dyDescent="0.25">
      <c r="C181" s="96"/>
      <c r="D181" s="96"/>
      <c r="E181" s="362" t="s">
        <v>118</v>
      </c>
      <c r="F181" s="97">
        <f t="shared" si="32"/>
        <v>2.5917158405580394</v>
      </c>
      <c r="G181" s="98">
        <f t="shared" si="35"/>
        <v>2.7281553398058254</v>
      </c>
      <c r="H181" s="98">
        <f t="shared" si="35"/>
        <v>2.7079646017699117</v>
      </c>
      <c r="I181" s="98">
        <f t="shared" si="35"/>
        <v>2.7730956239870341</v>
      </c>
      <c r="J181" s="104">
        <f t="shared" si="35"/>
        <v>2.6749611197511665</v>
      </c>
      <c r="K181" s="104">
        <f t="shared" si="35"/>
        <v>2.6040810224979443</v>
      </c>
      <c r="L181" s="104">
        <f t="shared" si="35"/>
        <v>2.4865671641791045</v>
      </c>
      <c r="M181" s="104">
        <f t="shared" si="33"/>
        <v>2.5514160174279068</v>
      </c>
      <c r="N181" s="104">
        <f t="shared" si="33"/>
        <v>2.6066350710900474</v>
      </c>
      <c r="O181" s="104">
        <f t="shared" si="33"/>
        <v>2.5410071942446044</v>
      </c>
      <c r="P181" s="104">
        <f t="shared" si="36"/>
        <v>2.5308270676691729</v>
      </c>
      <c r="Q181" s="104">
        <f t="shared" si="36"/>
        <v>2.4951989026063099</v>
      </c>
      <c r="R181" s="430">
        <f t="shared" si="36"/>
        <v>2.434402332361516</v>
      </c>
      <c r="S181" s="421"/>
      <c r="T181" s="10"/>
      <c r="BC181" s="5"/>
    </row>
    <row r="182" spans="1:55" ht="15" customHeight="1" x14ac:dyDescent="0.25">
      <c r="C182" s="96"/>
      <c r="D182" s="96"/>
      <c r="E182" s="362" t="s">
        <v>119</v>
      </c>
      <c r="F182" s="97">
        <f t="shared" si="32"/>
        <v>1.0872522922212364</v>
      </c>
      <c r="G182" s="98">
        <f t="shared" si="35"/>
        <v>0.94063926940639264</v>
      </c>
      <c r="H182" s="98">
        <f t="shared" si="35"/>
        <v>1.0348837209302326</v>
      </c>
      <c r="I182" s="98">
        <f t="shared" si="35"/>
        <v>1.1295336787564767</v>
      </c>
      <c r="J182" s="104">
        <f t="shared" si="35"/>
        <v>1.2737430167597765</v>
      </c>
      <c r="K182" s="104">
        <f t="shared" si="35"/>
        <v>1.0546623794212218</v>
      </c>
      <c r="L182" s="104">
        <f t="shared" si="35"/>
        <v>1.125</v>
      </c>
      <c r="M182" s="104">
        <f t="shared" si="33"/>
        <v>1.0769230769230769</v>
      </c>
      <c r="N182" s="104">
        <f t="shared" si="33"/>
        <v>1.1134020618556701</v>
      </c>
      <c r="O182" s="104">
        <f t="shared" si="33"/>
        <v>1.1610169491525424</v>
      </c>
      <c r="P182" s="104">
        <f t="shared" si="36"/>
        <v>1.1382113821138211</v>
      </c>
      <c r="Q182" s="104">
        <f t="shared" si="36"/>
        <v>1.0549019607843138</v>
      </c>
      <c r="R182" s="430">
        <f t="shared" si="36"/>
        <v>0.97652582159624413</v>
      </c>
      <c r="S182" s="421"/>
      <c r="T182" s="10"/>
      <c r="BC182" s="5"/>
    </row>
    <row r="183" spans="1:55" ht="15" customHeight="1" x14ac:dyDescent="0.25">
      <c r="C183" s="96"/>
      <c r="D183" s="96"/>
      <c r="E183" s="362" t="s">
        <v>93</v>
      </c>
      <c r="F183" s="97">
        <f t="shared" si="32"/>
        <v>2.1400195797632628</v>
      </c>
      <c r="G183" s="98">
        <f t="shared" si="35"/>
        <v>2.324074074074074</v>
      </c>
      <c r="H183" s="98">
        <f t="shared" si="35"/>
        <v>2.5480769230769229</v>
      </c>
      <c r="I183" s="98">
        <f t="shared" si="35"/>
        <v>2.4519230769230771</v>
      </c>
      <c r="J183" s="104">
        <f t="shared" si="35"/>
        <v>1.6</v>
      </c>
      <c r="K183" s="104">
        <f t="shared" si="35"/>
        <v>1.7403846153846154</v>
      </c>
      <c r="L183" s="104">
        <f t="shared" si="35"/>
        <v>1.8333333333333333</v>
      </c>
      <c r="M183" s="104">
        <f t="shared" si="33"/>
        <v>2.5407622286686005</v>
      </c>
      <c r="N183" s="104">
        <f t="shared" si="33"/>
        <v>2.2692307692307692</v>
      </c>
      <c r="O183" s="104">
        <f t="shared" si="33"/>
        <v>2.02</v>
      </c>
      <c r="P183" s="104">
        <f t="shared" si="36"/>
        <v>1.8396226415094339</v>
      </c>
      <c r="Q183" s="104">
        <f t="shared" si="36"/>
        <v>2.4117647058823528</v>
      </c>
      <c r="R183" s="430">
        <f t="shared" si="36"/>
        <v>2.1041666666666665</v>
      </c>
      <c r="S183" s="421"/>
      <c r="T183" s="10"/>
      <c r="BC183" s="5"/>
    </row>
    <row r="184" spans="1:55" ht="15" customHeight="1" x14ac:dyDescent="0.25">
      <c r="C184" s="96"/>
      <c r="D184" s="96"/>
      <c r="E184" s="362" t="s">
        <v>120</v>
      </c>
      <c r="F184" s="97">
        <f t="shared" si="32"/>
        <v>1.0172239108409322</v>
      </c>
      <c r="G184" s="100">
        <f t="shared" si="35"/>
        <v>0.73737373737373735</v>
      </c>
      <c r="H184" s="98">
        <f t="shared" si="35"/>
        <v>0.89247311827956988</v>
      </c>
      <c r="I184" s="100">
        <f t="shared" si="35"/>
        <v>0.83908045977011492</v>
      </c>
      <c r="J184" s="104">
        <f t="shared" si="35"/>
        <v>0.88172043010752688</v>
      </c>
      <c r="K184" s="104">
        <f t="shared" si="35"/>
        <v>1.0229885057471264</v>
      </c>
      <c r="L184" s="104">
        <f t="shared" si="35"/>
        <v>0.85185185185185186</v>
      </c>
      <c r="M184" s="104">
        <f t="shared" si="33"/>
        <v>1.0289855072463767</v>
      </c>
      <c r="N184" s="104">
        <f t="shared" si="33"/>
        <v>1.0256410256410255</v>
      </c>
      <c r="O184" s="104">
        <f t="shared" si="33"/>
        <v>1.2638888888888888</v>
      </c>
      <c r="P184" s="104">
        <f t="shared" si="36"/>
        <v>1.1466666666666667</v>
      </c>
      <c r="Q184" s="104">
        <f t="shared" si="36"/>
        <v>1.2345679012345678</v>
      </c>
      <c r="R184" s="430">
        <f t="shared" si="36"/>
        <v>1.4861111111111112</v>
      </c>
      <c r="BC184" s="5"/>
    </row>
    <row r="185" spans="1:55" ht="15" customHeight="1" x14ac:dyDescent="0.25">
      <c r="C185" s="96"/>
      <c r="D185" s="96"/>
      <c r="E185" s="362" t="s">
        <v>121</v>
      </c>
      <c r="F185" s="97">
        <f t="shared" si="32"/>
        <v>1.3332630691399663</v>
      </c>
      <c r="G185" s="98">
        <f t="shared" si="35"/>
        <v>1.8630136986301369</v>
      </c>
      <c r="H185" s="98">
        <f t="shared" si="35"/>
        <v>1.59375</v>
      </c>
      <c r="I185" s="98">
        <f t="shared" si="35"/>
        <v>1.3125</v>
      </c>
      <c r="J185" s="104">
        <f t="shared" si="35"/>
        <v>1.2195121951219512</v>
      </c>
      <c r="K185" s="104">
        <f t="shared" si="35"/>
        <v>1.3416714042069358</v>
      </c>
      <c r="L185" s="104">
        <f t="shared" si="35"/>
        <v>0.98809523809523814</v>
      </c>
      <c r="M185" s="104">
        <f t="shared" si="33"/>
        <v>1.2235817575083425</v>
      </c>
      <c r="N185" s="104">
        <f t="shared" si="33"/>
        <v>1.2291666666666667</v>
      </c>
      <c r="O185" s="104">
        <f t="shared" si="33"/>
        <v>1.2530120481927711</v>
      </c>
      <c r="P185" s="104">
        <f t="shared" si="36"/>
        <v>1.3214285714285714</v>
      </c>
      <c r="Q185" s="104">
        <f t="shared" si="36"/>
        <v>1.3940188252114856</v>
      </c>
      <c r="R185" s="430">
        <f t="shared" si="36"/>
        <v>1.4067796610169492</v>
      </c>
      <c r="S185" s="421"/>
      <c r="T185" s="10"/>
      <c r="BC185" s="5"/>
    </row>
    <row r="186" spans="1:55" ht="15" customHeight="1" x14ac:dyDescent="0.25">
      <c r="C186" s="96"/>
      <c r="D186" s="96"/>
      <c r="E186" s="362" t="s">
        <v>122</v>
      </c>
      <c r="F186" s="97">
        <f t="shared" si="32"/>
        <v>3.0158569002436684</v>
      </c>
      <c r="G186" s="98">
        <f t="shared" ref="G186:L194" si="37">IF(G140=0,"-",G42/G140)</f>
        <v>2.581818181818182</v>
      </c>
      <c r="H186" s="98">
        <f t="shared" si="37"/>
        <v>2.8489583333333335</v>
      </c>
      <c r="I186" s="98">
        <f t="shared" si="37"/>
        <v>2.7582938388625591</v>
      </c>
      <c r="J186" s="104">
        <f t="shared" si="37"/>
        <v>2.7306122448979591</v>
      </c>
      <c r="K186" s="104">
        <f t="shared" si="37"/>
        <v>2.813737027923398</v>
      </c>
      <c r="L186" s="104">
        <f t="shared" si="37"/>
        <v>2.8489208633093526</v>
      </c>
      <c r="M186" s="104">
        <f t="shared" si="33"/>
        <v>3.5632789187291558</v>
      </c>
      <c r="N186" s="104">
        <f t="shared" si="33"/>
        <v>4.4230769230769234</v>
      </c>
      <c r="O186" s="104">
        <f t="shared" si="33"/>
        <v>3.0283018867924527</v>
      </c>
      <c r="P186" s="104">
        <f t="shared" si="36"/>
        <v>3.1551724137931036</v>
      </c>
      <c r="Q186" s="104">
        <f t="shared" si="36"/>
        <v>2.8105726872246697</v>
      </c>
      <c r="R186" s="430">
        <f t="shared" si="36"/>
        <v>3.3859649122807016</v>
      </c>
      <c r="S186" s="421"/>
      <c r="T186" s="10"/>
      <c r="BC186" s="5"/>
    </row>
    <row r="187" spans="1:55" ht="15" customHeight="1" x14ac:dyDescent="0.25">
      <c r="C187" s="96"/>
      <c r="D187" s="96"/>
      <c r="E187" s="362" t="s">
        <v>123</v>
      </c>
      <c r="F187" s="97">
        <f t="shared" si="32"/>
        <v>2.5465329837806925</v>
      </c>
      <c r="G187" s="98">
        <f t="shared" si="37"/>
        <v>2.1105769230769229</v>
      </c>
      <c r="H187" s="98">
        <f t="shared" si="37"/>
        <v>2.1327014218009479</v>
      </c>
      <c r="I187" s="98">
        <f t="shared" si="37"/>
        <v>2.2842105263157895</v>
      </c>
      <c r="J187" s="104">
        <f t="shared" si="37"/>
        <v>2.162303664921466</v>
      </c>
      <c r="K187" s="105">
        <f t="shared" si="37"/>
        <v>2.3884529469041755</v>
      </c>
      <c r="L187" s="105">
        <f t="shared" si="37"/>
        <v>2.2755102040816326</v>
      </c>
      <c r="M187" s="105">
        <f t="shared" si="33"/>
        <v>2.9572649572649574</v>
      </c>
      <c r="N187" s="105">
        <f t="shared" si="33"/>
        <v>3.2303030303030305</v>
      </c>
      <c r="O187" s="104">
        <f t="shared" si="33"/>
        <v>2.9013157894736841</v>
      </c>
      <c r="P187" s="150">
        <f t="shared" si="36"/>
        <v>3.0724637681159419</v>
      </c>
      <c r="Q187" s="150">
        <f t="shared" si="36"/>
        <v>2.9125000000000001</v>
      </c>
      <c r="R187" s="440">
        <f t="shared" si="36"/>
        <v>2.7701863354037268</v>
      </c>
      <c r="S187" s="421"/>
      <c r="T187" s="10"/>
      <c r="BC187" s="5"/>
    </row>
    <row r="188" spans="1:55" ht="15" customHeight="1" x14ac:dyDescent="0.25">
      <c r="A188" s="799"/>
      <c r="B188" s="799"/>
      <c r="C188" s="96"/>
      <c r="D188" s="125" t="s">
        <v>136</v>
      </c>
      <c r="E188" s="126"/>
      <c r="F188" s="128">
        <f t="shared" si="32"/>
        <v>1.3284864898529072</v>
      </c>
      <c r="G188" s="128">
        <f t="shared" si="37"/>
        <v>1.3173173173173174</v>
      </c>
      <c r="H188" s="128">
        <f t="shared" si="37"/>
        <v>1.3573023671281823</v>
      </c>
      <c r="I188" s="128">
        <f t="shared" si="37"/>
        <v>1.3239074550128536</v>
      </c>
      <c r="J188" s="127">
        <f t="shared" si="37"/>
        <v>1.3503386004514673</v>
      </c>
      <c r="K188" s="127">
        <f t="shared" si="37"/>
        <v>1.3656214203894617</v>
      </c>
      <c r="L188" s="127">
        <f t="shared" si="37"/>
        <v>1.2522255192878338</v>
      </c>
      <c r="M188" s="127">
        <f t="shared" si="33"/>
        <v>1.3978382656142616</v>
      </c>
      <c r="N188" s="127">
        <f t="shared" si="33"/>
        <v>1.4084346504559271</v>
      </c>
      <c r="O188" s="127">
        <f t="shared" si="33"/>
        <v>1.2960747663551402</v>
      </c>
      <c r="P188" s="97">
        <f t="shared" si="36"/>
        <v>1.2588235294117647</v>
      </c>
      <c r="Q188" s="99">
        <f t="shared" si="36"/>
        <v>1.3948971820258949</v>
      </c>
      <c r="R188" s="431">
        <f t="shared" si="36"/>
        <v>1.2211720226843099</v>
      </c>
      <c r="S188" s="27"/>
      <c r="T188" s="10"/>
      <c r="BC188" s="5" t="s">
        <v>17</v>
      </c>
    </row>
    <row r="189" spans="1:55" ht="15" customHeight="1" x14ac:dyDescent="0.25">
      <c r="A189" s="12"/>
      <c r="B189" s="12"/>
      <c r="C189" s="262"/>
      <c r="D189" s="261"/>
      <c r="E189" s="78" t="s">
        <v>124</v>
      </c>
      <c r="F189" s="97">
        <f t="shared" si="32"/>
        <v>2.5585484569710255</v>
      </c>
      <c r="G189" s="98">
        <f t="shared" si="37"/>
        <v>3.8823529411764706</v>
      </c>
      <c r="H189" s="98">
        <f t="shared" si="37"/>
        <v>2.8</v>
      </c>
      <c r="I189" s="98">
        <f t="shared" si="37"/>
        <v>2.2978723404255321</v>
      </c>
      <c r="J189" s="98">
        <f t="shared" si="37"/>
        <v>4.4090909090909092</v>
      </c>
      <c r="K189" s="98">
        <f t="shared" si="37"/>
        <v>3.9013195639701665</v>
      </c>
      <c r="L189" s="98">
        <f t="shared" si="37"/>
        <v>2.5161290322580645</v>
      </c>
      <c r="M189" s="98">
        <f t="shared" si="33"/>
        <v>2.2062596203181122</v>
      </c>
      <c r="N189" s="98">
        <f t="shared" si="33"/>
        <v>2.2894736842105261</v>
      </c>
      <c r="O189" s="98">
        <f t="shared" si="33"/>
        <v>2.4666666666666668</v>
      </c>
      <c r="P189" s="98">
        <f t="shared" si="36"/>
        <v>2.0638297872340425</v>
      </c>
      <c r="Q189" s="98">
        <f t="shared" si="36"/>
        <v>2.0476190476190474</v>
      </c>
      <c r="R189" s="432">
        <f t="shared" si="36"/>
        <v>2.3703703703703702</v>
      </c>
      <c r="S189" s="27"/>
      <c r="T189" s="10"/>
      <c r="BC189" s="5"/>
    </row>
    <row r="190" spans="1:55" ht="15" customHeight="1" x14ac:dyDescent="0.25">
      <c r="A190" s="12"/>
      <c r="B190" s="12"/>
      <c r="C190" s="262"/>
      <c r="D190" s="261"/>
      <c r="E190" s="78" t="s">
        <v>125</v>
      </c>
      <c r="F190" s="97">
        <f t="shared" si="32"/>
        <v>1.7322207807524472</v>
      </c>
      <c r="G190" s="98">
        <f t="shared" si="37"/>
        <v>1.7361111111111112</v>
      </c>
      <c r="H190" s="98">
        <f t="shared" si="37"/>
        <v>1.6103286384976525</v>
      </c>
      <c r="I190" s="98">
        <f t="shared" si="37"/>
        <v>1.9814814814814814</v>
      </c>
      <c r="J190" s="98">
        <f t="shared" si="37"/>
        <v>1.7058823529411764</v>
      </c>
      <c r="K190" s="98">
        <f t="shared" si="37"/>
        <v>1.8477157360406091</v>
      </c>
      <c r="L190" s="98">
        <f t="shared" si="37"/>
        <v>1.7547169811320755</v>
      </c>
      <c r="M190" s="100">
        <f t="shared" si="33"/>
        <v>1.5770741286205203</v>
      </c>
      <c r="N190" s="100">
        <f t="shared" si="33"/>
        <v>1.6505376344086022</v>
      </c>
      <c r="O190" s="100">
        <f t="shared" si="33"/>
        <v>1.7783505154639174</v>
      </c>
      <c r="P190" s="100">
        <f t="shared" si="36"/>
        <v>1.6636363636363636</v>
      </c>
      <c r="Q190" s="100">
        <f t="shared" si="36"/>
        <v>1.5319148936170213</v>
      </c>
      <c r="R190" s="433">
        <f t="shared" si="36"/>
        <v>1.8364779874213837</v>
      </c>
      <c r="S190" s="27"/>
      <c r="T190" s="10"/>
      <c r="BC190" s="5"/>
    </row>
    <row r="191" spans="1:55" ht="15" customHeight="1" x14ac:dyDescent="0.25">
      <c r="A191" s="12"/>
      <c r="B191" s="12"/>
      <c r="C191" s="262"/>
      <c r="D191" s="261"/>
      <c r="E191" s="78" t="s">
        <v>126</v>
      </c>
      <c r="F191" s="97">
        <f t="shared" si="32"/>
        <v>0.92336725753184612</v>
      </c>
      <c r="G191" s="98">
        <f t="shared" si="37"/>
        <v>0.83957219251336901</v>
      </c>
      <c r="H191" s="98">
        <f t="shared" si="37"/>
        <v>0.93503480278422269</v>
      </c>
      <c r="I191" s="98">
        <f t="shared" si="37"/>
        <v>0.87695749440715887</v>
      </c>
      <c r="J191" s="98">
        <f t="shared" si="37"/>
        <v>0.99497487437185927</v>
      </c>
      <c r="K191" s="98">
        <f t="shared" si="37"/>
        <v>0.96193771626297575</v>
      </c>
      <c r="L191" s="98">
        <f t="shared" si="37"/>
        <v>0.90814196242171186</v>
      </c>
      <c r="M191" s="100">
        <f t="shared" si="33"/>
        <v>0.90537020959940473</v>
      </c>
      <c r="N191" s="100">
        <f t="shared" si="33"/>
        <v>0.98159509202453987</v>
      </c>
      <c r="O191" s="100">
        <f t="shared" si="33"/>
        <v>0.92185007974481659</v>
      </c>
      <c r="P191" s="100">
        <f t="shared" si="36"/>
        <v>0.97076923076923072</v>
      </c>
      <c r="Q191" s="100">
        <f t="shared" si="36"/>
        <v>0.95734597156398105</v>
      </c>
      <c r="R191" s="433">
        <f t="shared" si="36"/>
        <v>0.8219971056439942</v>
      </c>
      <c r="S191" s="27"/>
      <c r="T191" s="10"/>
      <c r="BC191" s="5"/>
    </row>
    <row r="192" spans="1:55" ht="15" customHeight="1" x14ac:dyDescent="0.25">
      <c r="A192" s="12"/>
      <c r="B192" s="12"/>
      <c r="C192" s="262"/>
      <c r="D192" s="261"/>
      <c r="E192" s="78" t="s">
        <v>127</v>
      </c>
      <c r="F192" s="97">
        <f t="shared" si="32"/>
        <v>1.4150841605524385</v>
      </c>
      <c r="G192" s="98">
        <f t="shared" si="37"/>
        <v>1.3492753623188405</v>
      </c>
      <c r="H192" s="98">
        <f t="shared" si="37"/>
        <v>1.4581081081081082</v>
      </c>
      <c r="I192" s="98">
        <f t="shared" si="37"/>
        <v>1.2630890052356021</v>
      </c>
      <c r="J192" s="98">
        <f t="shared" si="37"/>
        <v>1.3976833976833978</v>
      </c>
      <c r="K192" s="98">
        <f t="shared" si="37"/>
        <v>1.3264185478950579</v>
      </c>
      <c r="L192" s="98">
        <f t="shared" si="37"/>
        <v>1.2579710144927536</v>
      </c>
      <c r="M192" s="100">
        <f t="shared" si="33"/>
        <v>1.5704180064308682</v>
      </c>
      <c r="N192" s="100">
        <f t="shared" si="33"/>
        <v>1.5857487922705313</v>
      </c>
      <c r="O192" s="100">
        <f t="shared" si="33"/>
        <v>1.4059171597633136</v>
      </c>
      <c r="P192" s="100">
        <f t="shared" si="36"/>
        <v>1.4046242774566473</v>
      </c>
      <c r="Q192" s="100">
        <f t="shared" si="36"/>
        <v>1.5466666666666666</v>
      </c>
      <c r="R192" s="433">
        <f t="shared" si="36"/>
        <v>1.3878116343490305</v>
      </c>
      <c r="S192" s="27"/>
      <c r="T192" s="10"/>
      <c r="BC192" s="5"/>
    </row>
    <row r="193" spans="1:55" ht="15" customHeight="1" x14ac:dyDescent="0.25">
      <c r="A193" s="12"/>
      <c r="B193" s="12"/>
      <c r="C193" s="262"/>
      <c r="D193" s="261"/>
      <c r="E193" s="78" t="s">
        <v>128</v>
      </c>
      <c r="F193" s="97">
        <f t="shared" si="32"/>
        <v>1.2954876273653566</v>
      </c>
      <c r="G193" s="98">
        <f t="shared" si="37"/>
        <v>1.3504901960784315</v>
      </c>
      <c r="H193" s="98">
        <f t="shared" si="37"/>
        <v>1.4121475054229935</v>
      </c>
      <c r="I193" s="98">
        <f t="shared" si="37"/>
        <v>1.4385964912280702</v>
      </c>
      <c r="J193" s="98">
        <f t="shared" si="37"/>
        <v>1.3741935483870968</v>
      </c>
      <c r="K193" s="98">
        <f t="shared" si="37"/>
        <v>1.4564705882352942</v>
      </c>
      <c r="L193" s="98">
        <f t="shared" si="37"/>
        <v>1.2719546742209631</v>
      </c>
      <c r="M193" s="100">
        <f t="shared" si="33"/>
        <v>1.3121149897330595</v>
      </c>
      <c r="N193" s="100">
        <f t="shared" si="33"/>
        <v>1.2448979591836735</v>
      </c>
      <c r="O193" s="100">
        <f t="shared" si="33"/>
        <v>1.024793388429752</v>
      </c>
      <c r="P193" s="100">
        <f t="shared" si="36"/>
        <v>1.0631364562118126</v>
      </c>
      <c r="Q193" s="100">
        <f t="shared" si="36"/>
        <v>1.4424242424242424</v>
      </c>
      <c r="R193" s="433">
        <f t="shared" si="36"/>
        <v>1.1933471933471933</v>
      </c>
      <c r="S193" s="27"/>
      <c r="T193" s="10"/>
      <c r="BC193" s="5"/>
    </row>
    <row r="194" spans="1:55" ht="15" customHeight="1" x14ac:dyDescent="0.25">
      <c r="A194" s="274"/>
      <c r="B194" s="274"/>
      <c r="C194" s="263"/>
      <c r="D194" s="264"/>
      <c r="E194" s="52" t="s">
        <v>169</v>
      </c>
      <c r="F194" s="371">
        <f t="shared" si="32"/>
        <v>1.4559661151350463</v>
      </c>
      <c r="G194" s="265">
        <f t="shared" si="37"/>
        <v>1.4246575342465753</v>
      </c>
      <c r="H194" s="265">
        <f t="shared" si="37"/>
        <v>1.3556149732620322</v>
      </c>
      <c r="I194" s="265">
        <f t="shared" si="37"/>
        <v>1.3391089108910892</v>
      </c>
      <c r="J194" s="265">
        <f t="shared" si="37"/>
        <v>1.28</v>
      </c>
      <c r="K194" s="265">
        <f t="shared" si="37"/>
        <v>1.451306760110965</v>
      </c>
      <c r="L194" s="265">
        <f t="shared" si="37"/>
        <v>1.3645161290322581</v>
      </c>
      <c r="M194" s="265">
        <f t="shared" si="33"/>
        <v>1.7351351351351352</v>
      </c>
      <c r="N194" s="265">
        <f t="shared" si="33"/>
        <v>1.7123287671232876</v>
      </c>
      <c r="O194" s="265">
        <f t="shared" si="33"/>
        <v>1.5604166666666666</v>
      </c>
      <c r="P194" s="265">
        <f t="shared" si="36"/>
        <v>1.393177737881508</v>
      </c>
      <c r="Q194" s="265">
        <f t="shared" si="36"/>
        <v>1.55929203539823</v>
      </c>
      <c r="R194" s="434">
        <f t="shared" si="36"/>
        <v>1.2920353982300885</v>
      </c>
      <c r="S194" s="27"/>
      <c r="T194" s="10"/>
      <c r="BC194" s="5"/>
    </row>
    <row r="195" spans="1:55" ht="5.25" customHeight="1" x14ac:dyDescent="0.25">
      <c r="A195" s="12"/>
      <c r="B195" s="12"/>
      <c r="C195" s="30"/>
      <c r="D195" s="30"/>
      <c r="E195" s="51"/>
      <c r="F195" s="46"/>
      <c r="G195" s="31"/>
      <c r="H195" s="31"/>
      <c r="I195" s="29"/>
      <c r="J195" s="13"/>
      <c r="K195" s="13"/>
      <c r="L195" s="399"/>
      <c r="M195" s="399"/>
      <c r="N195" s="399"/>
      <c r="O195" s="400"/>
      <c r="P195" s="696"/>
      <c r="Q195" s="400"/>
      <c r="R195" s="427"/>
      <c r="S195" s="27"/>
      <c r="T195" s="10"/>
      <c r="BC195" s="5"/>
    </row>
    <row r="196" spans="1:55" ht="15" hidden="1" customHeight="1" x14ac:dyDescent="0.25">
      <c r="C196" s="59" t="s">
        <v>273</v>
      </c>
      <c r="D196" s="59"/>
      <c r="E196" s="59"/>
      <c r="F196" s="61">
        <f t="shared" ref="F196:R196" si="38">SUM(F198,F234)</f>
        <v>32641.1</v>
      </c>
      <c r="G196" s="61">
        <f t="shared" si="38"/>
        <v>2551</v>
      </c>
      <c r="H196" s="61">
        <f t="shared" si="38"/>
        <v>2603</v>
      </c>
      <c r="I196" s="61">
        <f t="shared" si="38"/>
        <v>2423</v>
      </c>
      <c r="J196" s="61">
        <f t="shared" si="38"/>
        <v>2553</v>
      </c>
      <c r="K196" s="61">
        <f t="shared" si="38"/>
        <v>2607</v>
      </c>
      <c r="L196" s="378">
        <f t="shared" si="38"/>
        <v>2408</v>
      </c>
      <c r="M196" s="378">
        <f t="shared" si="38"/>
        <v>2611</v>
      </c>
      <c r="N196" s="378">
        <f t="shared" si="38"/>
        <v>2977</v>
      </c>
      <c r="O196" s="378">
        <f t="shared" si="38"/>
        <v>3020</v>
      </c>
      <c r="P196" s="378">
        <f t="shared" si="38"/>
        <v>3105.1</v>
      </c>
      <c r="Q196" s="378">
        <f t="shared" si="38"/>
        <v>3110</v>
      </c>
      <c r="R196" s="428">
        <f t="shared" si="38"/>
        <v>2673</v>
      </c>
      <c r="BC196" s="5" t="s">
        <v>15</v>
      </c>
    </row>
    <row r="197" spans="1:55" ht="3.75" hidden="1" customHeight="1" x14ac:dyDescent="0.25">
      <c r="C197" s="45"/>
      <c r="D197" s="45"/>
      <c r="E197" s="45"/>
      <c r="F197" s="60"/>
      <c r="G197" s="60"/>
      <c r="H197" s="60"/>
      <c r="I197" s="60"/>
      <c r="J197" s="60"/>
      <c r="K197" s="60"/>
      <c r="L197" s="75"/>
      <c r="M197" s="75"/>
      <c r="N197" s="75"/>
      <c r="O197" s="75"/>
      <c r="P197" s="75"/>
      <c r="Q197" s="75"/>
      <c r="R197" s="423"/>
      <c r="S197" s="421"/>
      <c r="T197" s="10"/>
      <c r="BC197" s="5"/>
    </row>
    <row r="198" spans="1:55" ht="15" hidden="1" customHeight="1" x14ac:dyDescent="0.25">
      <c r="D198" s="44" t="s">
        <v>274</v>
      </c>
      <c r="E198" s="44"/>
      <c r="F198" s="42">
        <f>SUM(G198:R198)</f>
        <v>27891.1</v>
      </c>
      <c r="G198" s="42">
        <f t="shared" ref="G198:R198" si="39">SUM(G199:G233)</f>
        <v>2266</v>
      </c>
      <c r="H198" s="42">
        <f t="shared" si="39"/>
        <v>2238</v>
      </c>
      <c r="I198" s="42">
        <f t="shared" si="39"/>
        <v>2093</v>
      </c>
      <c r="J198" s="42">
        <f t="shared" si="39"/>
        <v>2198</v>
      </c>
      <c r="K198" s="42">
        <f t="shared" si="39"/>
        <v>2225</v>
      </c>
      <c r="L198" s="77">
        <f t="shared" si="39"/>
        <v>2055</v>
      </c>
      <c r="M198" s="138">
        <f t="shared" si="39"/>
        <v>2214</v>
      </c>
      <c r="N198" s="77">
        <f t="shared" si="39"/>
        <v>2508</v>
      </c>
      <c r="O198" s="77">
        <f t="shared" si="39"/>
        <v>2534</v>
      </c>
      <c r="P198" s="138">
        <f t="shared" si="39"/>
        <v>2643.1</v>
      </c>
      <c r="Q198" s="77">
        <f t="shared" si="39"/>
        <v>2646</v>
      </c>
      <c r="R198" s="424">
        <f t="shared" si="39"/>
        <v>2271</v>
      </c>
      <c r="S198" s="421"/>
      <c r="T198" s="10"/>
      <c r="AB198" s="1">
        <f>SUM(AB199:AB233)</f>
        <v>32025.125</v>
      </c>
      <c r="AC198" s="277" t="s">
        <v>282</v>
      </c>
      <c r="AD198" s="277" t="s">
        <v>283</v>
      </c>
      <c r="AE198" s="277" t="s">
        <v>284</v>
      </c>
      <c r="AF198" s="277" t="s">
        <v>285</v>
      </c>
      <c r="AG198" s="277" t="s">
        <v>286</v>
      </c>
      <c r="AH198" s="277" t="s">
        <v>287</v>
      </c>
      <c r="AI198" s="277" t="s">
        <v>288</v>
      </c>
      <c r="AJ198" s="277" t="s">
        <v>289</v>
      </c>
      <c r="AK198" s="277" t="s">
        <v>290</v>
      </c>
      <c r="AL198" s="277" t="s">
        <v>291</v>
      </c>
      <c r="AM198" s="277" t="s">
        <v>292</v>
      </c>
      <c r="BC198" s="5" t="s">
        <v>15</v>
      </c>
    </row>
    <row r="199" spans="1:55" ht="15" hidden="1" customHeight="1" x14ac:dyDescent="0.25">
      <c r="E199" s="258" t="s">
        <v>99</v>
      </c>
      <c r="F199" s="42">
        <f>SUM(G199:R199)</f>
        <v>594</v>
      </c>
      <c r="G199" s="377">
        <v>40</v>
      </c>
      <c r="H199" s="377">
        <v>39</v>
      </c>
      <c r="I199" s="259">
        <v>38</v>
      </c>
      <c r="J199" s="11">
        <v>32</v>
      </c>
      <c r="K199" s="11">
        <v>33</v>
      </c>
      <c r="L199" s="307">
        <v>24</v>
      </c>
      <c r="M199" s="307">
        <v>38</v>
      </c>
      <c r="N199" s="307">
        <v>59</v>
      </c>
      <c r="O199" s="307">
        <v>57</v>
      </c>
      <c r="P199" s="307">
        <v>66</v>
      </c>
      <c r="Q199" s="307">
        <v>87</v>
      </c>
      <c r="R199" s="420">
        <v>81</v>
      </c>
      <c r="S199" s="421"/>
      <c r="T199" s="10"/>
      <c r="AB199" s="1">
        <f>SUM(AC199:AM199)</f>
        <v>641.25</v>
      </c>
      <c r="AC199" s="277">
        <f>G199+0.25*G199</f>
        <v>50</v>
      </c>
      <c r="AD199" s="277">
        <f t="shared" ref="AD199:AM199" si="40">H199+0.25*H199</f>
        <v>48.75</v>
      </c>
      <c r="AE199" s="277">
        <f t="shared" si="40"/>
        <v>47.5</v>
      </c>
      <c r="AF199" s="277">
        <f t="shared" si="40"/>
        <v>40</v>
      </c>
      <c r="AG199" s="277">
        <f t="shared" si="40"/>
        <v>41.25</v>
      </c>
      <c r="AH199" s="277">
        <f t="shared" si="40"/>
        <v>30</v>
      </c>
      <c r="AI199" s="277">
        <f t="shared" si="40"/>
        <v>47.5</v>
      </c>
      <c r="AJ199" s="277">
        <f t="shared" si="40"/>
        <v>73.75</v>
      </c>
      <c r="AK199" s="277">
        <f t="shared" si="40"/>
        <v>71.25</v>
      </c>
      <c r="AL199" s="277">
        <f t="shared" si="40"/>
        <v>82.5</v>
      </c>
      <c r="AM199" s="277">
        <f t="shared" si="40"/>
        <v>108.75</v>
      </c>
      <c r="BC199" s="5"/>
    </row>
    <row r="200" spans="1:55" ht="15" hidden="1" customHeight="1" x14ac:dyDescent="0.25">
      <c r="E200" s="258" t="s">
        <v>100</v>
      </c>
      <c r="F200" s="42">
        <f t="shared" ref="F200:F240" si="41">SUM(G200:R200)</f>
        <v>798</v>
      </c>
      <c r="G200" s="377">
        <v>72</v>
      </c>
      <c r="H200" s="377">
        <v>60</v>
      </c>
      <c r="I200" s="259">
        <v>58</v>
      </c>
      <c r="J200" s="11">
        <v>57</v>
      </c>
      <c r="K200" s="11">
        <v>63</v>
      </c>
      <c r="L200" s="307">
        <v>51</v>
      </c>
      <c r="M200" s="307">
        <v>59</v>
      </c>
      <c r="N200" s="307">
        <v>63</v>
      </c>
      <c r="O200" s="307">
        <v>73</v>
      </c>
      <c r="P200" s="307">
        <v>87</v>
      </c>
      <c r="Q200" s="307">
        <v>79</v>
      </c>
      <c r="R200" s="420">
        <v>76</v>
      </c>
      <c r="S200" s="421"/>
      <c r="T200" s="10"/>
      <c r="AB200" s="1">
        <f t="shared" ref="AB200:AB233" si="42">SUM(AC200:AM200)</f>
        <v>902.5</v>
      </c>
      <c r="AC200" s="277">
        <f t="shared" ref="AC200:AC233" si="43">G200+0.25*G200</f>
        <v>90</v>
      </c>
      <c r="AD200" s="277">
        <f t="shared" ref="AD200:AD233" si="44">H200+0.25*H200</f>
        <v>75</v>
      </c>
      <c r="AE200" s="277">
        <f t="shared" ref="AE200:AE233" si="45">I200+0.25*I200</f>
        <v>72.5</v>
      </c>
      <c r="AF200" s="277">
        <f t="shared" ref="AF200:AF233" si="46">J200+0.25*J200</f>
        <v>71.25</v>
      </c>
      <c r="AG200" s="277">
        <f t="shared" ref="AG200:AG233" si="47">K200+0.25*K200</f>
        <v>78.75</v>
      </c>
      <c r="AH200" s="277">
        <f t="shared" ref="AH200:AH233" si="48">L200+0.25*L200</f>
        <v>63.75</v>
      </c>
      <c r="AI200" s="277">
        <f t="shared" ref="AI200:AI233" si="49">M200+0.25*M200</f>
        <v>73.75</v>
      </c>
      <c r="AJ200" s="277">
        <f t="shared" ref="AJ200:AJ233" si="50">N200+0.25*N200</f>
        <v>78.75</v>
      </c>
      <c r="AK200" s="277">
        <f t="shared" ref="AK200:AK233" si="51">O200+0.25*O200</f>
        <v>91.25</v>
      </c>
      <c r="AL200" s="277">
        <f t="shared" ref="AL200:AL233" si="52">P200+0.25*P200</f>
        <v>108.75</v>
      </c>
      <c r="AM200" s="277">
        <f t="shared" ref="AM200:AM233" si="53">Q200+0.25*Q200</f>
        <v>98.75</v>
      </c>
      <c r="BC200" s="5"/>
    </row>
    <row r="201" spans="1:55" ht="15" hidden="1" customHeight="1" x14ac:dyDescent="0.25">
      <c r="E201" s="258" t="s">
        <v>101</v>
      </c>
      <c r="F201" s="42">
        <f t="shared" si="41"/>
        <v>229</v>
      </c>
      <c r="G201" s="377">
        <v>19</v>
      </c>
      <c r="H201" s="377">
        <v>21</v>
      </c>
      <c r="I201" s="259">
        <v>27</v>
      </c>
      <c r="J201" s="11">
        <v>25</v>
      </c>
      <c r="K201" s="11">
        <v>24</v>
      </c>
      <c r="L201" s="307">
        <v>19</v>
      </c>
      <c r="M201" s="307">
        <v>18</v>
      </c>
      <c r="N201" s="307">
        <v>26</v>
      </c>
      <c r="O201" s="307">
        <v>13</v>
      </c>
      <c r="P201" s="307">
        <v>11</v>
      </c>
      <c r="Q201" s="307">
        <v>12</v>
      </c>
      <c r="R201" s="420">
        <v>14</v>
      </c>
      <c r="S201" s="421"/>
      <c r="T201" s="10"/>
      <c r="AB201" s="1">
        <f t="shared" si="42"/>
        <v>268.75</v>
      </c>
      <c r="AC201" s="277">
        <f t="shared" si="43"/>
        <v>23.75</v>
      </c>
      <c r="AD201" s="277">
        <f t="shared" si="44"/>
        <v>26.25</v>
      </c>
      <c r="AE201" s="277">
        <f t="shared" si="45"/>
        <v>33.75</v>
      </c>
      <c r="AF201" s="277">
        <f t="shared" si="46"/>
        <v>31.25</v>
      </c>
      <c r="AG201" s="277">
        <f t="shared" si="47"/>
        <v>30</v>
      </c>
      <c r="AH201" s="277">
        <f t="shared" si="48"/>
        <v>23.75</v>
      </c>
      <c r="AI201" s="277">
        <f t="shared" si="49"/>
        <v>22.5</v>
      </c>
      <c r="AJ201" s="277">
        <f t="shared" si="50"/>
        <v>32.5</v>
      </c>
      <c r="AK201" s="277">
        <f t="shared" si="51"/>
        <v>16.25</v>
      </c>
      <c r="AL201" s="277">
        <f t="shared" si="52"/>
        <v>13.75</v>
      </c>
      <c r="AM201" s="277">
        <f t="shared" si="53"/>
        <v>15</v>
      </c>
      <c r="BC201" s="5"/>
    </row>
    <row r="202" spans="1:55" ht="15" hidden="1" customHeight="1" x14ac:dyDescent="0.25">
      <c r="E202" s="258" t="s">
        <v>102</v>
      </c>
      <c r="F202" s="42">
        <f t="shared" si="41"/>
        <v>1734</v>
      </c>
      <c r="G202" s="377">
        <v>190</v>
      </c>
      <c r="H202" s="377">
        <v>164</v>
      </c>
      <c r="I202" s="259">
        <v>159</v>
      </c>
      <c r="J202" s="11">
        <v>140</v>
      </c>
      <c r="K202" s="11">
        <v>135</v>
      </c>
      <c r="L202" s="307">
        <v>127</v>
      </c>
      <c r="M202" s="307">
        <v>136</v>
      </c>
      <c r="N202" s="307">
        <v>151</v>
      </c>
      <c r="O202" s="307">
        <v>136</v>
      </c>
      <c r="P202" s="307">
        <v>134</v>
      </c>
      <c r="Q202" s="307">
        <v>135</v>
      </c>
      <c r="R202" s="420">
        <v>127</v>
      </c>
      <c r="S202" s="421"/>
      <c r="T202" s="10"/>
      <c r="AB202" s="1">
        <f t="shared" si="42"/>
        <v>2008.75</v>
      </c>
      <c r="AC202" s="277">
        <f t="shared" si="43"/>
        <v>237.5</v>
      </c>
      <c r="AD202" s="277">
        <f t="shared" si="44"/>
        <v>205</v>
      </c>
      <c r="AE202" s="277">
        <f t="shared" si="45"/>
        <v>198.75</v>
      </c>
      <c r="AF202" s="277">
        <f t="shared" si="46"/>
        <v>175</v>
      </c>
      <c r="AG202" s="277">
        <f t="shared" si="47"/>
        <v>168.75</v>
      </c>
      <c r="AH202" s="277">
        <f t="shared" si="48"/>
        <v>158.75</v>
      </c>
      <c r="AI202" s="277">
        <f t="shared" si="49"/>
        <v>170</v>
      </c>
      <c r="AJ202" s="277">
        <f t="shared" si="50"/>
        <v>188.75</v>
      </c>
      <c r="AK202" s="277">
        <f t="shared" si="51"/>
        <v>170</v>
      </c>
      <c r="AL202" s="277">
        <f t="shared" si="52"/>
        <v>167.5</v>
      </c>
      <c r="AM202" s="277">
        <f t="shared" si="53"/>
        <v>168.75</v>
      </c>
      <c r="BC202" s="5"/>
    </row>
    <row r="203" spans="1:55" ht="15" hidden="1" customHeight="1" x14ac:dyDescent="0.25">
      <c r="E203" s="258" t="s">
        <v>89</v>
      </c>
      <c r="F203" s="42">
        <f t="shared" si="41"/>
        <v>22</v>
      </c>
      <c r="G203" s="377">
        <v>2</v>
      </c>
      <c r="H203" s="377">
        <v>1</v>
      </c>
      <c r="I203" s="259">
        <v>1</v>
      </c>
      <c r="J203" s="11">
        <v>1</v>
      </c>
      <c r="K203" s="11">
        <v>2</v>
      </c>
      <c r="L203" s="307">
        <v>2</v>
      </c>
      <c r="M203" s="307">
        <v>1</v>
      </c>
      <c r="N203" s="307">
        <v>2</v>
      </c>
      <c r="O203" s="307">
        <v>1</v>
      </c>
      <c r="P203" s="307">
        <v>2</v>
      </c>
      <c r="Q203" s="307">
        <v>3</v>
      </c>
      <c r="R203" s="420">
        <v>4</v>
      </c>
      <c r="S203" s="421"/>
      <c r="T203" s="10"/>
      <c r="AB203" s="1">
        <f t="shared" si="42"/>
        <v>22.5</v>
      </c>
      <c r="AC203" s="277">
        <f t="shared" si="43"/>
        <v>2.5</v>
      </c>
      <c r="AD203" s="277">
        <f t="shared" si="44"/>
        <v>1.25</v>
      </c>
      <c r="AE203" s="277">
        <f t="shared" si="45"/>
        <v>1.25</v>
      </c>
      <c r="AF203" s="277">
        <f t="shared" si="46"/>
        <v>1.25</v>
      </c>
      <c r="AG203" s="277">
        <f t="shared" si="47"/>
        <v>2.5</v>
      </c>
      <c r="AH203" s="277">
        <f t="shared" si="48"/>
        <v>2.5</v>
      </c>
      <c r="AI203" s="277">
        <f t="shared" si="49"/>
        <v>1.25</v>
      </c>
      <c r="AJ203" s="277">
        <f t="shared" si="50"/>
        <v>2.5</v>
      </c>
      <c r="AK203" s="277">
        <f t="shared" si="51"/>
        <v>1.25</v>
      </c>
      <c r="AL203" s="277">
        <f t="shared" si="52"/>
        <v>2.5</v>
      </c>
      <c r="AM203" s="277">
        <f t="shared" si="53"/>
        <v>3.75</v>
      </c>
      <c r="BC203" s="5"/>
    </row>
    <row r="204" spans="1:55" ht="15" hidden="1" customHeight="1" x14ac:dyDescent="0.25">
      <c r="E204" s="258" t="s">
        <v>103</v>
      </c>
      <c r="F204" s="42">
        <f t="shared" si="41"/>
        <v>161</v>
      </c>
      <c r="G204" s="377">
        <v>10</v>
      </c>
      <c r="H204" s="377">
        <v>15</v>
      </c>
      <c r="I204" s="259">
        <v>12</v>
      </c>
      <c r="J204" s="11">
        <v>15</v>
      </c>
      <c r="K204" s="11">
        <v>13</v>
      </c>
      <c r="L204" s="307">
        <v>12</v>
      </c>
      <c r="M204" s="307">
        <v>9</v>
      </c>
      <c r="N204" s="307">
        <v>10</v>
      </c>
      <c r="O204" s="307">
        <v>15</v>
      </c>
      <c r="P204" s="307">
        <v>20</v>
      </c>
      <c r="Q204" s="307">
        <v>16</v>
      </c>
      <c r="R204" s="420">
        <v>14</v>
      </c>
      <c r="S204" s="421"/>
      <c r="T204" s="10"/>
      <c r="AB204" s="1">
        <f t="shared" si="42"/>
        <v>183.75</v>
      </c>
      <c r="AC204" s="277">
        <f t="shared" si="43"/>
        <v>12.5</v>
      </c>
      <c r="AD204" s="277">
        <f t="shared" si="44"/>
        <v>18.75</v>
      </c>
      <c r="AE204" s="277">
        <f t="shared" si="45"/>
        <v>15</v>
      </c>
      <c r="AF204" s="277">
        <f t="shared" si="46"/>
        <v>18.75</v>
      </c>
      <c r="AG204" s="277">
        <f t="shared" si="47"/>
        <v>16.25</v>
      </c>
      <c r="AH204" s="277">
        <f t="shared" si="48"/>
        <v>15</v>
      </c>
      <c r="AI204" s="277">
        <f t="shared" si="49"/>
        <v>11.25</v>
      </c>
      <c r="AJ204" s="277">
        <f t="shared" si="50"/>
        <v>12.5</v>
      </c>
      <c r="AK204" s="277">
        <f t="shared" si="51"/>
        <v>18.75</v>
      </c>
      <c r="AL204" s="277">
        <f t="shared" si="52"/>
        <v>25</v>
      </c>
      <c r="AM204" s="277">
        <f t="shared" si="53"/>
        <v>20</v>
      </c>
      <c r="BC204" s="5"/>
    </row>
    <row r="205" spans="1:55" ht="15" hidden="1" customHeight="1" x14ac:dyDescent="0.25">
      <c r="E205" s="258" t="s">
        <v>104</v>
      </c>
      <c r="F205" s="42">
        <f t="shared" si="41"/>
        <v>1306</v>
      </c>
      <c r="G205" s="377">
        <v>120</v>
      </c>
      <c r="H205" s="377">
        <v>115</v>
      </c>
      <c r="I205" s="259">
        <v>96</v>
      </c>
      <c r="J205" s="11">
        <v>116</v>
      </c>
      <c r="K205" s="11">
        <v>103</v>
      </c>
      <c r="L205" s="307">
        <v>94</v>
      </c>
      <c r="M205" s="307">
        <v>110</v>
      </c>
      <c r="N205" s="307">
        <v>125</v>
      </c>
      <c r="O205" s="307">
        <v>104</v>
      </c>
      <c r="P205" s="307">
        <v>127</v>
      </c>
      <c r="Q205" s="307">
        <v>120</v>
      </c>
      <c r="R205" s="420">
        <v>76</v>
      </c>
      <c r="S205" s="421"/>
      <c r="T205" s="10"/>
      <c r="AB205" s="1">
        <f t="shared" si="42"/>
        <v>1537.5</v>
      </c>
      <c r="AC205" s="277">
        <f t="shared" si="43"/>
        <v>150</v>
      </c>
      <c r="AD205" s="277">
        <f t="shared" si="44"/>
        <v>143.75</v>
      </c>
      <c r="AE205" s="277">
        <f t="shared" si="45"/>
        <v>120</v>
      </c>
      <c r="AF205" s="277">
        <f t="shared" si="46"/>
        <v>145</v>
      </c>
      <c r="AG205" s="277">
        <f t="shared" si="47"/>
        <v>128.75</v>
      </c>
      <c r="AH205" s="277">
        <f t="shared" si="48"/>
        <v>117.5</v>
      </c>
      <c r="AI205" s="277">
        <f t="shared" si="49"/>
        <v>137.5</v>
      </c>
      <c r="AJ205" s="277">
        <f t="shared" si="50"/>
        <v>156.25</v>
      </c>
      <c r="AK205" s="277">
        <f t="shared" si="51"/>
        <v>130</v>
      </c>
      <c r="AL205" s="277">
        <f t="shared" si="52"/>
        <v>158.75</v>
      </c>
      <c r="AM205" s="277">
        <f t="shared" si="53"/>
        <v>150</v>
      </c>
      <c r="BC205" s="5"/>
    </row>
    <row r="206" spans="1:55" ht="15" hidden="1" customHeight="1" x14ac:dyDescent="0.25">
      <c r="E206" s="258" t="s">
        <v>105</v>
      </c>
      <c r="F206" s="42">
        <f t="shared" si="41"/>
        <v>1427</v>
      </c>
      <c r="G206" s="377">
        <v>102</v>
      </c>
      <c r="H206" s="377">
        <v>95</v>
      </c>
      <c r="I206" s="259">
        <v>109</v>
      </c>
      <c r="J206" s="11">
        <v>104</v>
      </c>
      <c r="K206" s="11">
        <v>105</v>
      </c>
      <c r="L206" s="307">
        <v>119</v>
      </c>
      <c r="M206" s="307">
        <v>127</v>
      </c>
      <c r="N206" s="307">
        <v>139</v>
      </c>
      <c r="O206" s="307">
        <v>137</v>
      </c>
      <c r="P206" s="307">
        <v>129</v>
      </c>
      <c r="Q206" s="307">
        <v>137</v>
      </c>
      <c r="R206" s="420">
        <v>124</v>
      </c>
      <c r="S206" s="421"/>
      <c r="T206" s="10"/>
      <c r="AB206" s="1">
        <f t="shared" si="42"/>
        <v>1628.75</v>
      </c>
      <c r="AC206" s="277">
        <f t="shared" si="43"/>
        <v>127.5</v>
      </c>
      <c r="AD206" s="277">
        <f t="shared" si="44"/>
        <v>118.75</v>
      </c>
      <c r="AE206" s="277">
        <f t="shared" si="45"/>
        <v>136.25</v>
      </c>
      <c r="AF206" s="277">
        <f t="shared" si="46"/>
        <v>130</v>
      </c>
      <c r="AG206" s="277">
        <f t="shared" si="47"/>
        <v>131.25</v>
      </c>
      <c r="AH206" s="277">
        <f t="shared" si="48"/>
        <v>148.75</v>
      </c>
      <c r="AI206" s="277">
        <f t="shared" si="49"/>
        <v>158.75</v>
      </c>
      <c r="AJ206" s="277">
        <f t="shared" si="50"/>
        <v>173.75</v>
      </c>
      <c r="AK206" s="277">
        <f t="shared" si="51"/>
        <v>171.25</v>
      </c>
      <c r="AL206" s="277">
        <f t="shared" si="52"/>
        <v>161.25</v>
      </c>
      <c r="AM206" s="277">
        <f t="shared" si="53"/>
        <v>171.25</v>
      </c>
      <c r="BC206" s="5"/>
    </row>
    <row r="207" spans="1:55" ht="15" hidden="1" customHeight="1" x14ac:dyDescent="0.25">
      <c r="E207" s="258" t="s">
        <v>106</v>
      </c>
      <c r="F207" s="42">
        <f t="shared" si="41"/>
        <v>940</v>
      </c>
      <c r="G207" s="377">
        <v>93</v>
      </c>
      <c r="H207" s="377">
        <v>111</v>
      </c>
      <c r="I207" s="259">
        <v>64</v>
      </c>
      <c r="J207" s="11">
        <v>47</v>
      </c>
      <c r="K207" s="11">
        <v>67</v>
      </c>
      <c r="L207" s="307">
        <v>44</v>
      </c>
      <c r="M207" s="307">
        <v>82</v>
      </c>
      <c r="N207" s="307">
        <v>99</v>
      </c>
      <c r="O207" s="307">
        <v>94</v>
      </c>
      <c r="P207" s="307">
        <v>78</v>
      </c>
      <c r="Q207" s="307">
        <v>95</v>
      </c>
      <c r="R207" s="420">
        <v>66</v>
      </c>
      <c r="S207" s="421"/>
      <c r="T207" s="10"/>
      <c r="AB207" s="1">
        <f t="shared" si="42"/>
        <v>1092.5</v>
      </c>
      <c r="AC207" s="277">
        <f t="shared" si="43"/>
        <v>116.25</v>
      </c>
      <c r="AD207" s="277">
        <f t="shared" si="44"/>
        <v>138.75</v>
      </c>
      <c r="AE207" s="277">
        <f t="shared" si="45"/>
        <v>80</v>
      </c>
      <c r="AF207" s="277">
        <f t="shared" si="46"/>
        <v>58.75</v>
      </c>
      <c r="AG207" s="277">
        <f t="shared" si="47"/>
        <v>83.75</v>
      </c>
      <c r="AH207" s="277">
        <f t="shared" si="48"/>
        <v>55</v>
      </c>
      <c r="AI207" s="277">
        <f t="shared" si="49"/>
        <v>102.5</v>
      </c>
      <c r="AJ207" s="277">
        <f t="shared" si="50"/>
        <v>123.75</v>
      </c>
      <c r="AK207" s="277">
        <f t="shared" si="51"/>
        <v>117.5</v>
      </c>
      <c r="AL207" s="277">
        <f t="shared" si="52"/>
        <v>97.5</v>
      </c>
      <c r="AM207" s="277">
        <f t="shared" si="53"/>
        <v>118.75</v>
      </c>
      <c r="BC207" s="5"/>
    </row>
    <row r="208" spans="1:55" ht="15" hidden="1" customHeight="1" x14ac:dyDescent="0.25">
      <c r="E208" s="258" t="s">
        <v>107</v>
      </c>
      <c r="F208" s="42">
        <f t="shared" si="41"/>
        <v>773</v>
      </c>
      <c r="G208" s="377">
        <v>50</v>
      </c>
      <c r="H208" s="377">
        <v>41</v>
      </c>
      <c r="I208" s="259">
        <v>34</v>
      </c>
      <c r="J208" s="11">
        <v>47</v>
      </c>
      <c r="K208" s="11">
        <v>47</v>
      </c>
      <c r="L208" s="307">
        <v>47</v>
      </c>
      <c r="M208" s="307">
        <v>69</v>
      </c>
      <c r="N208" s="307">
        <v>43</v>
      </c>
      <c r="O208" s="307">
        <v>61</v>
      </c>
      <c r="P208" s="307">
        <v>112</v>
      </c>
      <c r="Q208" s="307">
        <v>114</v>
      </c>
      <c r="R208" s="420">
        <v>108</v>
      </c>
      <c r="AB208" s="1">
        <f t="shared" si="42"/>
        <v>831.25</v>
      </c>
      <c r="AC208" s="277">
        <f t="shared" si="43"/>
        <v>62.5</v>
      </c>
      <c r="AD208" s="277">
        <f t="shared" si="44"/>
        <v>51.25</v>
      </c>
      <c r="AE208" s="277">
        <f t="shared" si="45"/>
        <v>42.5</v>
      </c>
      <c r="AF208" s="277">
        <f t="shared" si="46"/>
        <v>58.75</v>
      </c>
      <c r="AG208" s="277">
        <f t="shared" si="47"/>
        <v>58.75</v>
      </c>
      <c r="AH208" s="277">
        <f t="shared" si="48"/>
        <v>58.75</v>
      </c>
      <c r="AI208" s="277">
        <f t="shared" si="49"/>
        <v>86.25</v>
      </c>
      <c r="AJ208" s="277">
        <f t="shared" si="50"/>
        <v>53.75</v>
      </c>
      <c r="AK208" s="277">
        <f t="shared" si="51"/>
        <v>76.25</v>
      </c>
      <c r="AL208" s="277">
        <f t="shared" si="52"/>
        <v>140</v>
      </c>
      <c r="AM208" s="277">
        <f t="shared" si="53"/>
        <v>142.5</v>
      </c>
      <c r="BC208" s="5"/>
    </row>
    <row r="209" spans="5:55" ht="15" hidden="1" customHeight="1" x14ac:dyDescent="0.25">
      <c r="E209" s="258" t="s">
        <v>108</v>
      </c>
      <c r="F209" s="42">
        <f t="shared" si="41"/>
        <v>346</v>
      </c>
      <c r="G209" s="377">
        <v>36</v>
      </c>
      <c r="H209" s="377">
        <v>37</v>
      </c>
      <c r="I209" s="259">
        <v>36</v>
      </c>
      <c r="J209" s="11">
        <v>34</v>
      </c>
      <c r="K209" s="11">
        <v>22</v>
      </c>
      <c r="L209" s="307">
        <v>30</v>
      </c>
      <c r="M209" s="307">
        <v>22</v>
      </c>
      <c r="N209" s="307">
        <v>26</v>
      </c>
      <c r="O209" s="307">
        <v>31</v>
      </c>
      <c r="P209" s="307">
        <v>17</v>
      </c>
      <c r="Q209" s="307">
        <v>30</v>
      </c>
      <c r="R209" s="420">
        <v>25</v>
      </c>
      <c r="S209" s="421"/>
      <c r="T209" s="10"/>
      <c r="AB209" s="1">
        <f t="shared" si="42"/>
        <v>401.25</v>
      </c>
      <c r="AC209" s="277">
        <f t="shared" si="43"/>
        <v>45</v>
      </c>
      <c r="AD209" s="277">
        <f t="shared" si="44"/>
        <v>46.25</v>
      </c>
      <c r="AE209" s="277">
        <f t="shared" si="45"/>
        <v>45</v>
      </c>
      <c r="AF209" s="277">
        <f t="shared" si="46"/>
        <v>42.5</v>
      </c>
      <c r="AG209" s="277">
        <f t="shared" si="47"/>
        <v>27.5</v>
      </c>
      <c r="AH209" s="277">
        <f t="shared" si="48"/>
        <v>37.5</v>
      </c>
      <c r="AI209" s="277">
        <f t="shared" si="49"/>
        <v>27.5</v>
      </c>
      <c r="AJ209" s="277">
        <f t="shared" si="50"/>
        <v>32.5</v>
      </c>
      <c r="AK209" s="277">
        <f t="shared" si="51"/>
        <v>38.75</v>
      </c>
      <c r="AL209" s="277">
        <f t="shared" si="52"/>
        <v>21.25</v>
      </c>
      <c r="AM209" s="277">
        <f t="shared" si="53"/>
        <v>37.5</v>
      </c>
      <c r="BC209" s="5"/>
    </row>
    <row r="210" spans="5:55" ht="15" hidden="1" customHeight="1" x14ac:dyDescent="0.25">
      <c r="E210" s="258" t="s">
        <v>109</v>
      </c>
      <c r="F210" s="42">
        <f t="shared" si="41"/>
        <v>2085</v>
      </c>
      <c r="G210" s="377">
        <v>147</v>
      </c>
      <c r="H210" s="377">
        <v>171</v>
      </c>
      <c r="I210" s="259">
        <v>166</v>
      </c>
      <c r="J210" s="11">
        <v>176</v>
      </c>
      <c r="K210" s="11">
        <v>169</v>
      </c>
      <c r="L210" s="307">
        <v>167</v>
      </c>
      <c r="M210" s="307">
        <v>169</v>
      </c>
      <c r="N210" s="307">
        <v>179</v>
      </c>
      <c r="O210" s="307">
        <v>180</v>
      </c>
      <c r="P210" s="307">
        <v>210</v>
      </c>
      <c r="Q210" s="307">
        <v>192</v>
      </c>
      <c r="R210" s="420">
        <v>159</v>
      </c>
      <c r="S210" s="421"/>
      <c r="T210" s="10"/>
      <c r="AB210" s="1">
        <f t="shared" si="42"/>
        <v>2407.5</v>
      </c>
      <c r="AC210" s="277">
        <f t="shared" si="43"/>
        <v>183.75</v>
      </c>
      <c r="AD210" s="277">
        <f t="shared" si="44"/>
        <v>213.75</v>
      </c>
      <c r="AE210" s="277">
        <f t="shared" si="45"/>
        <v>207.5</v>
      </c>
      <c r="AF210" s="277">
        <f t="shared" si="46"/>
        <v>220</v>
      </c>
      <c r="AG210" s="277">
        <f t="shared" si="47"/>
        <v>211.25</v>
      </c>
      <c r="AH210" s="277">
        <f t="shared" si="48"/>
        <v>208.75</v>
      </c>
      <c r="AI210" s="277">
        <f t="shared" si="49"/>
        <v>211.25</v>
      </c>
      <c r="AJ210" s="277">
        <f t="shared" si="50"/>
        <v>223.75</v>
      </c>
      <c r="AK210" s="277">
        <f t="shared" si="51"/>
        <v>225</v>
      </c>
      <c r="AL210" s="277">
        <f t="shared" si="52"/>
        <v>262.5</v>
      </c>
      <c r="AM210" s="277">
        <f t="shared" si="53"/>
        <v>240</v>
      </c>
      <c r="BC210" s="5"/>
    </row>
    <row r="211" spans="5:55" ht="15" hidden="1" customHeight="1" x14ac:dyDescent="0.25">
      <c r="E211" s="362" t="s">
        <v>232</v>
      </c>
      <c r="F211" s="42">
        <f t="shared" si="41"/>
        <v>273</v>
      </c>
      <c r="G211" s="377">
        <v>10</v>
      </c>
      <c r="H211" s="377">
        <v>11</v>
      </c>
      <c r="I211" s="259">
        <v>9</v>
      </c>
      <c r="J211" s="11">
        <v>21</v>
      </c>
      <c r="K211" s="11">
        <v>22</v>
      </c>
      <c r="L211" s="307">
        <v>23</v>
      </c>
      <c r="M211" s="307">
        <v>19</v>
      </c>
      <c r="N211" s="307">
        <v>26</v>
      </c>
      <c r="O211" s="307">
        <v>17</v>
      </c>
      <c r="P211" s="307">
        <v>40</v>
      </c>
      <c r="Q211" s="307">
        <v>40</v>
      </c>
      <c r="R211" s="420">
        <v>35</v>
      </c>
      <c r="S211" s="421"/>
      <c r="T211" s="10"/>
      <c r="AB211" s="1">
        <f t="shared" si="42"/>
        <v>297.5</v>
      </c>
      <c r="AC211" s="277">
        <f t="shared" si="43"/>
        <v>12.5</v>
      </c>
      <c r="AD211" s="277">
        <f t="shared" si="44"/>
        <v>13.75</v>
      </c>
      <c r="AE211" s="277">
        <f t="shared" si="45"/>
        <v>11.25</v>
      </c>
      <c r="AF211" s="277">
        <f t="shared" si="46"/>
        <v>26.25</v>
      </c>
      <c r="AG211" s="277">
        <f t="shared" si="47"/>
        <v>27.5</v>
      </c>
      <c r="AH211" s="277">
        <f t="shared" si="48"/>
        <v>28.75</v>
      </c>
      <c r="AI211" s="277">
        <f t="shared" si="49"/>
        <v>23.75</v>
      </c>
      <c r="AJ211" s="277">
        <f t="shared" si="50"/>
        <v>32.5</v>
      </c>
      <c r="AK211" s="277">
        <f t="shared" si="51"/>
        <v>21.25</v>
      </c>
      <c r="AL211" s="277">
        <f t="shared" si="52"/>
        <v>50</v>
      </c>
      <c r="AM211" s="277">
        <f t="shared" si="53"/>
        <v>50</v>
      </c>
      <c r="BC211" s="5"/>
    </row>
    <row r="212" spans="5:55" ht="15" hidden="1" customHeight="1" x14ac:dyDescent="0.25">
      <c r="E212" s="258" t="s">
        <v>110</v>
      </c>
      <c r="F212" s="42">
        <f t="shared" si="41"/>
        <v>356</v>
      </c>
      <c r="G212" s="377">
        <v>33</v>
      </c>
      <c r="H212" s="377">
        <v>36</v>
      </c>
      <c r="I212" s="259">
        <v>32</v>
      </c>
      <c r="J212" s="11">
        <v>35</v>
      </c>
      <c r="K212" s="11">
        <v>29</v>
      </c>
      <c r="L212" s="307">
        <v>30</v>
      </c>
      <c r="M212" s="307">
        <v>25</v>
      </c>
      <c r="N212" s="307">
        <v>30</v>
      </c>
      <c r="O212" s="307">
        <v>26</v>
      </c>
      <c r="P212" s="307">
        <v>27</v>
      </c>
      <c r="Q212" s="307">
        <v>31</v>
      </c>
      <c r="R212" s="420">
        <v>22</v>
      </c>
      <c r="S212" s="421"/>
      <c r="T212" s="10"/>
      <c r="AB212" s="1">
        <f t="shared" si="42"/>
        <v>417.5</v>
      </c>
      <c r="AC212" s="277">
        <f t="shared" si="43"/>
        <v>41.25</v>
      </c>
      <c r="AD212" s="277">
        <f t="shared" si="44"/>
        <v>45</v>
      </c>
      <c r="AE212" s="277">
        <f t="shared" si="45"/>
        <v>40</v>
      </c>
      <c r="AF212" s="277">
        <f t="shared" si="46"/>
        <v>43.75</v>
      </c>
      <c r="AG212" s="277">
        <f t="shared" si="47"/>
        <v>36.25</v>
      </c>
      <c r="AH212" s="277">
        <f t="shared" si="48"/>
        <v>37.5</v>
      </c>
      <c r="AI212" s="277">
        <f t="shared" si="49"/>
        <v>31.25</v>
      </c>
      <c r="AJ212" s="277">
        <f t="shared" si="50"/>
        <v>37.5</v>
      </c>
      <c r="AK212" s="277">
        <f t="shared" si="51"/>
        <v>32.5</v>
      </c>
      <c r="AL212" s="277">
        <f t="shared" si="52"/>
        <v>33.75</v>
      </c>
      <c r="AM212" s="277">
        <f t="shared" si="53"/>
        <v>38.75</v>
      </c>
      <c r="BC212" s="5"/>
    </row>
    <row r="213" spans="5:55" ht="15" hidden="1" customHeight="1" x14ac:dyDescent="0.25">
      <c r="E213" s="258" t="s">
        <v>111</v>
      </c>
      <c r="F213" s="42">
        <f t="shared" si="41"/>
        <v>1887</v>
      </c>
      <c r="G213" s="377">
        <v>150</v>
      </c>
      <c r="H213" s="377">
        <v>143</v>
      </c>
      <c r="I213" s="259">
        <v>144</v>
      </c>
      <c r="J213" s="11">
        <v>158</v>
      </c>
      <c r="K213" s="11">
        <v>142</v>
      </c>
      <c r="L213" s="307">
        <v>145</v>
      </c>
      <c r="M213" s="307">
        <v>169</v>
      </c>
      <c r="N213" s="307">
        <v>168</v>
      </c>
      <c r="O213" s="307">
        <v>156</v>
      </c>
      <c r="P213" s="307">
        <v>178</v>
      </c>
      <c r="Q213" s="307">
        <v>187</v>
      </c>
      <c r="R213" s="420">
        <v>147</v>
      </c>
      <c r="S213" s="421"/>
      <c r="T213" s="10"/>
      <c r="AB213" s="1">
        <f t="shared" si="42"/>
        <v>2175</v>
      </c>
      <c r="AC213" s="277">
        <f t="shared" si="43"/>
        <v>187.5</v>
      </c>
      <c r="AD213" s="277">
        <f t="shared" si="44"/>
        <v>178.75</v>
      </c>
      <c r="AE213" s="277">
        <f t="shared" si="45"/>
        <v>180</v>
      </c>
      <c r="AF213" s="277">
        <f t="shared" si="46"/>
        <v>197.5</v>
      </c>
      <c r="AG213" s="277">
        <f t="shared" si="47"/>
        <v>177.5</v>
      </c>
      <c r="AH213" s="277">
        <f t="shared" si="48"/>
        <v>181.25</v>
      </c>
      <c r="AI213" s="277">
        <f t="shared" si="49"/>
        <v>211.25</v>
      </c>
      <c r="AJ213" s="277">
        <f t="shared" si="50"/>
        <v>210</v>
      </c>
      <c r="AK213" s="277">
        <f t="shared" si="51"/>
        <v>195</v>
      </c>
      <c r="AL213" s="277">
        <f t="shared" si="52"/>
        <v>222.5</v>
      </c>
      <c r="AM213" s="277">
        <f t="shared" si="53"/>
        <v>233.75</v>
      </c>
      <c r="BC213" s="5"/>
    </row>
    <row r="214" spans="5:55" ht="15" hidden="1" customHeight="1" x14ac:dyDescent="0.25">
      <c r="E214" s="258" t="s">
        <v>112</v>
      </c>
      <c r="F214" s="42">
        <f t="shared" si="41"/>
        <v>981</v>
      </c>
      <c r="G214" s="377">
        <v>75</v>
      </c>
      <c r="H214" s="377">
        <v>85</v>
      </c>
      <c r="I214" s="259">
        <v>83</v>
      </c>
      <c r="J214" s="11">
        <v>87</v>
      </c>
      <c r="K214" s="11">
        <v>86</v>
      </c>
      <c r="L214" s="307">
        <v>78</v>
      </c>
      <c r="M214" s="307">
        <v>103</v>
      </c>
      <c r="N214" s="307">
        <v>91</v>
      </c>
      <c r="O214" s="307">
        <v>87</v>
      </c>
      <c r="P214" s="307">
        <v>88</v>
      </c>
      <c r="Q214" s="307">
        <v>65</v>
      </c>
      <c r="R214" s="420">
        <v>53</v>
      </c>
      <c r="S214" s="421"/>
      <c r="T214" s="10"/>
      <c r="AB214" s="1">
        <f t="shared" si="42"/>
        <v>1160</v>
      </c>
      <c r="AC214" s="277">
        <f t="shared" si="43"/>
        <v>93.75</v>
      </c>
      <c r="AD214" s="277">
        <f t="shared" si="44"/>
        <v>106.25</v>
      </c>
      <c r="AE214" s="277">
        <f t="shared" si="45"/>
        <v>103.75</v>
      </c>
      <c r="AF214" s="277">
        <f t="shared" si="46"/>
        <v>108.75</v>
      </c>
      <c r="AG214" s="277">
        <f t="shared" si="47"/>
        <v>107.5</v>
      </c>
      <c r="AH214" s="277">
        <f t="shared" si="48"/>
        <v>97.5</v>
      </c>
      <c r="AI214" s="277">
        <f t="shared" si="49"/>
        <v>128.75</v>
      </c>
      <c r="AJ214" s="277">
        <f t="shared" si="50"/>
        <v>113.75</v>
      </c>
      <c r="AK214" s="277">
        <f t="shared" si="51"/>
        <v>108.75</v>
      </c>
      <c r="AL214" s="277">
        <f t="shared" si="52"/>
        <v>110</v>
      </c>
      <c r="AM214" s="277">
        <f t="shared" si="53"/>
        <v>81.25</v>
      </c>
      <c r="BC214" s="5"/>
    </row>
    <row r="215" spans="5:55" ht="15" hidden="1" customHeight="1" x14ac:dyDescent="0.25">
      <c r="E215" s="258" t="s">
        <v>148</v>
      </c>
      <c r="F215" s="42">
        <f t="shared" si="41"/>
        <v>713</v>
      </c>
      <c r="G215" s="377">
        <v>48</v>
      </c>
      <c r="H215" s="377">
        <v>50</v>
      </c>
      <c r="I215" s="259">
        <v>51</v>
      </c>
      <c r="J215" s="11">
        <v>58</v>
      </c>
      <c r="K215" s="11">
        <v>68</v>
      </c>
      <c r="L215" s="307">
        <v>52</v>
      </c>
      <c r="M215" s="307">
        <v>56</v>
      </c>
      <c r="N215" s="307">
        <v>62</v>
      </c>
      <c r="O215" s="307">
        <v>56</v>
      </c>
      <c r="P215" s="307">
        <v>76</v>
      </c>
      <c r="Q215" s="307">
        <v>74</v>
      </c>
      <c r="R215" s="420">
        <v>62</v>
      </c>
      <c r="S215" s="421"/>
      <c r="T215" s="10"/>
      <c r="AB215" s="1">
        <f t="shared" si="42"/>
        <v>813.75</v>
      </c>
      <c r="AC215" s="277">
        <f t="shared" si="43"/>
        <v>60</v>
      </c>
      <c r="AD215" s="277">
        <f t="shared" si="44"/>
        <v>62.5</v>
      </c>
      <c r="AE215" s="277">
        <f t="shared" si="45"/>
        <v>63.75</v>
      </c>
      <c r="AF215" s="277">
        <f t="shared" si="46"/>
        <v>72.5</v>
      </c>
      <c r="AG215" s="277">
        <f t="shared" si="47"/>
        <v>85</v>
      </c>
      <c r="AH215" s="277">
        <f t="shared" si="48"/>
        <v>65</v>
      </c>
      <c r="AI215" s="277">
        <f t="shared" si="49"/>
        <v>70</v>
      </c>
      <c r="AJ215" s="277">
        <f t="shared" si="50"/>
        <v>77.5</v>
      </c>
      <c r="AK215" s="277">
        <f t="shared" si="51"/>
        <v>70</v>
      </c>
      <c r="AL215" s="277">
        <f t="shared" si="52"/>
        <v>95</v>
      </c>
      <c r="AM215" s="277">
        <f t="shared" si="53"/>
        <v>92.5</v>
      </c>
      <c r="BC215" s="5"/>
    </row>
    <row r="216" spans="5:55" ht="15" hidden="1" customHeight="1" x14ac:dyDescent="0.25">
      <c r="E216" s="78" t="s">
        <v>231</v>
      </c>
      <c r="F216" s="42">
        <f t="shared" si="41"/>
        <v>189</v>
      </c>
      <c r="G216" s="377">
        <v>10</v>
      </c>
      <c r="H216" s="377">
        <v>15</v>
      </c>
      <c r="I216" s="259">
        <v>15</v>
      </c>
      <c r="J216" s="11">
        <v>15</v>
      </c>
      <c r="K216" s="11">
        <v>17</v>
      </c>
      <c r="L216" s="307">
        <v>13</v>
      </c>
      <c r="M216" s="307">
        <v>19</v>
      </c>
      <c r="N216" s="307">
        <v>15</v>
      </c>
      <c r="O216" s="307">
        <v>20</v>
      </c>
      <c r="P216" s="307">
        <v>17</v>
      </c>
      <c r="Q216" s="307">
        <v>19</v>
      </c>
      <c r="R216" s="420">
        <v>14</v>
      </c>
      <c r="S216" s="421"/>
      <c r="T216" s="10"/>
      <c r="AB216" s="1">
        <f t="shared" si="42"/>
        <v>218.75</v>
      </c>
      <c r="AC216" s="277">
        <f t="shared" si="43"/>
        <v>12.5</v>
      </c>
      <c r="AD216" s="277">
        <f t="shared" si="44"/>
        <v>18.75</v>
      </c>
      <c r="AE216" s="277">
        <f t="shared" si="45"/>
        <v>18.75</v>
      </c>
      <c r="AF216" s="277">
        <f t="shared" si="46"/>
        <v>18.75</v>
      </c>
      <c r="AG216" s="277">
        <f t="shared" si="47"/>
        <v>21.25</v>
      </c>
      <c r="AH216" s="277">
        <f t="shared" si="48"/>
        <v>16.25</v>
      </c>
      <c r="AI216" s="277">
        <f t="shared" si="49"/>
        <v>23.75</v>
      </c>
      <c r="AJ216" s="277">
        <f t="shared" si="50"/>
        <v>18.75</v>
      </c>
      <c r="AK216" s="277">
        <f t="shared" si="51"/>
        <v>25</v>
      </c>
      <c r="AL216" s="277">
        <f t="shared" si="52"/>
        <v>21.25</v>
      </c>
      <c r="AM216" s="277">
        <f t="shared" si="53"/>
        <v>23.75</v>
      </c>
      <c r="BC216" s="5"/>
    </row>
    <row r="217" spans="5:55" ht="15" hidden="1" customHeight="1" x14ac:dyDescent="0.25">
      <c r="E217" s="78" t="s">
        <v>260</v>
      </c>
      <c r="F217" s="42">
        <f t="shared" si="41"/>
        <v>53</v>
      </c>
      <c r="G217" s="377">
        <v>4</v>
      </c>
      <c r="H217" s="377">
        <v>5</v>
      </c>
      <c r="I217" s="259">
        <v>4</v>
      </c>
      <c r="J217" s="11">
        <v>4</v>
      </c>
      <c r="K217" s="11">
        <v>4</v>
      </c>
      <c r="L217" s="307">
        <v>5</v>
      </c>
      <c r="M217" s="307">
        <v>4</v>
      </c>
      <c r="N217" s="307">
        <v>5</v>
      </c>
      <c r="O217" s="307">
        <v>4</v>
      </c>
      <c r="P217" s="307">
        <v>6</v>
      </c>
      <c r="Q217" s="307">
        <v>5</v>
      </c>
      <c r="R217" s="420">
        <v>3</v>
      </c>
      <c r="S217" s="421"/>
      <c r="T217" s="10"/>
      <c r="AB217" s="1">
        <f t="shared" si="42"/>
        <v>62.5</v>
      </c>
      <c r="AC217" s="277">
        <f t="shared" si="43"/>
        <v>5</v>
      </c>
      <c r="AD217" s="277">
        <f t="shared" si="44"/>
        <v>6.25</v>
      </c>
      <c r="AE217" s="277">
        <f t="shared" si="45"/>
        <v>5</v>
      </c>
      <c r="AF217" s="277">
        <f t="shared" si="46"/>
        <v>5</v>
      </c>
      <c r="AG217" s="277">
        <f t="shared" si="47"/>
        <v>5</v>
      </c>
      <c r="AH217" s="277">
        <f t="shared" si="48"/>
        <v>6.25</v>
      </c>
      <c r="AI217" s="277">
        <f t="shared" si="49"/>
        <v>5</v>
      </c>
      <c r="AJ217" s="277">
        <f t="shared" si="50"/>
        <v>6.25</v>
      </c>
      <c r="AK217" s="277">
        <f t="shared" si="51"/>
        <v>5</v>
      </c>
      <c r="AL217" s="277">
        <f t="shared" si="52"/>
        <v>7.5</v>
      </c>
      <c r="AM217" s="277">
        <f t="shared" si="53"/>
        <v>6.25</v>
      </c>
      <c r="BC217" s="5"/>
    </row>
    <row r="218" spans="5:55" ht="15" hidden="1" customHeight="1" x14ac:dyDescent="0.25">
      <c r="E218" s="78" t="s">
        <v>280</v>
      </c>
      <c r="F218" s="42">
        <f t="shared" si="41"/>
        <v>73</v>
      </c>
      <c r="G218" s="377"/>
      <c r="H218" s="377"/>
      <c r="I218" s="259"/>
      <c r="J218" s="11"/>
      <c r="K218" s="11"/>
      <c r="L218" s="307"/>
      <c r="M218" s="307"/>
      <c r="N218" s="307">
        <v>21</v>
      </c>
      <c r="O218" s="307">
        <v>13</v>
      </c>
      <c r="P218" s="307">
        <v>20</v>
      </c>
      <c r="Q218" s="307">
        <v>8</v>
      </c>
      <c r="R218" s="420">
        <v>11</v>
      </c>
      <c r="S218" s="421"/>
      <c r="T218" s="10"/>
      <c r="AB218" s="1">
        <f t="shared" si="42"/>
        <v>77.5</v>
      </c>
      <c r="AC218" s="277">
        <f t="shared" si="43"/>
        <v>0</v>
      </c>
      <c r="AD218" s="277">
        <f t="shared" si="44"/>
        <v>0</v>
      </c>
      <c r="AE218" s="277">
        <f t="shared" si="45"/>
        <v>0</v>
      </c>
      <c r="AF218" s="277">
        <f t="shared" si="46"/>
        <v>0</v>
      </c>
      <c r="AG218" s="277">
        <f t="shared" si="47"/>
        <v>0</v>
      </c>
      <c r="AH218" s="277">
        <f t="shared" si="48"/>
        <v>0</v>
      </c>
      <c r="AI218" s="277">
        <f t="shared" si="49"/>
        <v>0</v>
      </c>
      <c r="AJ218" s="277">
        <f t="shared" si="50"/>
        <v>26.25</v>
      </c>
      <c r="AK218" s="277">
        <f t="shared" si="51"/>
        <v>16.25</v>
      </c>
      <c r="AL218" s="277">
        <f t="shared" si="52"/>
        <v>25</v>
      </c>
      <c r="AM218" s="277">
        <f t="shared" si="53"/>
        <v>10</v>
      </c>
      <c r="BC218" s="5"/>
    </row>
    <row r="219" spans="5:55" ht="15" hidden="1" customHeight="1" x14ac:dyDescent="0.25">
      <c r="E219" s="78" t="s">
        <v>269</v>
      </c>
      <c r="F219" s="42">
        <f t="shared" si="41"/>
        <v>7</v>
      </c>
      <c r="G219" s="377"/>
      <c r="H219" s="377"/>
      <c r="I219" s="259"/>
      <c r="J219" s="11"/>
      <c r="K219" s="11"/>
      <c r="L219" s="307"/>
      <c r="M219" s="307"/>
      <c r="N219" s="307">
        <v>1</v>
      </c>
      <c r="O219" s="307">
        <v>1</v>
      </c>
      <c r="P219" s="307">
        <v>2</v>
      </c>
      <c r="Q219" s="307">
        <v>2</v>
      </c>
      <c r="R219" s="420">
        <v>1</v>
      </c>
      <c r="S219" s="421"/>
      <c r="T219" s="10"/>
      <c r="AB219" s="1">
        <f t="shared" si="42"/>
        <v>7.5</v>
      </c>
      <c r="AC219" s="277">
        <f t="shared" si="43"/>
        <v>0</v>
      </c>
      <c r="AD219" s="277">
        <f t="shared" si="44"/>
        <v>0</v>
      </c>
      <c r="AE219" s="277">
        <f t="shared" si="45"/>
        <v>0</v>
      </c>
      <c r="AF219" s="277">
        <f t="shared" si="46"/>
        <v>0</v>
      </c>
      <c r="AG219" s="277">
        <f t="shared" si="47"/>
        <v>0</v>
      </c>
      <c r="AH219" s="277">
        <f t="shared" si="48"/>
        <v>0</v>
      </c>
      <c r="AI219" s="277">
        <f t="shared" si="49"/>
        <v>0</v>
      </c>
      <c r="AJ219" s="277">
        <f t="shared" si="50"/>
        <v>1.25</v>
      </c>
      <c r="AK219" s="277">
        <f t="shared" si="51"/>
        <v>1.25</v>
      </c>
      <c r="AL219" s="277">
        <f t="shared" si="52"/>
        <v>2.5</v>
      </c>
      <c r="AM219" s="277">
        <f t="shared" si="53"/>
        <v>2.5</v>
      </c>
      <c r="BC219" s="5"/>
    </row>
    <row r="220" spans="5:55" ht="15" hidden="1" customHeight="1" x14ac:dyDescent="0.25">
      <c r="E220" s="78" t="s">
        <v>270</v>
      </c>
      <c r="F220" s="42">
        <f t="shared" si="41"/>
        <v>28</v>
      </c>
      <c r="G220" s="377"/>
      <c r="H220" s="377"/>
      <c r="I220" s="259"/>
      <c r="J220" s="11"/>
      <c r="K220" s="11"/>
      <c r="L220" s="307"/>
      <c r="M220" s="307"/>
      <c r="N220" s="307">
        <v>1</v>
      </c>
      <c r="O220" s="307">
        <v>0</v>
      </c>
      <c r="P220" s="307">
        <v>10</v>
      </c>
      <c r="Q220" s="307">
        <v>9</v>
      </c>
      <c r="R220" s="420">
        <v>8</v>
      </c>
      <c r="S220" s="421"/>
      <c r="T220" s="10"/>
      <c r="AB220" s="1">
        <f t="shared" si="42"/>
        <v>25</v>
      </c>
      <c r="AC220" s="277">
        <f t="shared" si="43"/>
        <v>0</v>
      </c>
      <c r="AD220" s="277">
        <f t="shared" si="44"/>
        <v>0</v>
      </c>
      <c r="AE220" s="277">
        <f t="shared" si="45"/>
        <v>0</v>
      </c>
      <c r="AF220" s="277">
        <f t="shared" si="46"/>
        <v>0</v>
      </c>
      <c r="AG220" s="277">
        <f t="shared" si="47"/>
        <v>0</v>
      </c>
      <c r="AH220" s="277">
        <f t="shared" si="48"/>
        <v>0</v>
      </c>
      <c r="AI220" s="277">
        <f t="shared" si="49"/>
        <v>0</v>
      </c>
      <c r="AJ220" s="277">
        <f t="shared" si="50"/>
        <v>1.25</v>
      </c>
      <c r="AK220" s="277">
        <f t="shared" si="51"/>
        <v>0</v>
      </c>
      <c r="AL220" s="277">
        <f t="shared" si="52"/>
        <v>12.5</v>
      </c>
      <c r="AM220" s="277">
        <f t="shared" si="53"/>
        <v>11.25</v>
      </c>
      <c r="BC220" s="5"/>
    </row>
    <row r="221" spans="5:55" ht="15" hidden="1" customHeight="1" x14ac:dyDescent="0.25">
      <c r="E221" s="78" t="s">
        <v>271</v>
      </c>
      <c r="F221" s="42">
        <f t="shared" si="41"/>
        <v>2.1</v>
      </c>
      <c r="G221" s="377"/>
      <c r="H221" s="377"/>
      <c r="I221" s="259"/>
      <c r="J221" s="11"/>
      <c r="K221" s="11"/>
      <c r="L221" s="307"/>
      <c r="M221" s="307"/>
      <c r="N221" s="307">
        <v>1</v>
      </c>
      <c r="O221" s="307">
        <v>1</v>
      </c>
      <c r="P221" s="697">
        <v>0.1</v>
      </c>
      <c r="Q221" s="307">
        <v>0</v>
      </c>
      <c r="R221" s="420">
        <v>0</v>
      </c>
      <c r="S221" s="421"/>
      <c r="T221" s="10"/>
      <c r="AB221" s="1">
        <f t="shared" si="42"/>
        <v>2.625</v>
      </c>
      <c r="AC221" s="277">
        <f t="shared" si="43"/>
        <v>0</v>
      </c>
      <c r="AD221" s="277">
        <f t="shared" si="44"/>
        <v>0</v>
      </c>
      <c r="AE221" s="277">
        <f t="shared" si="45"/>
        <v>0</v>
      </c>
      <c r="AF221" s="277">
        <f t="shared" si="46"/>
        <v>0</v>
      </c>
      <c r="AG221" s="277">
        <f t="shared" si="47"/>
        <v>0</v>
      </c>
      <c r="AH221" s="277">
        <f t="shared" si="48"/>
        <v>0</v>
      </c>
      <c r="AI221" s="277">
        <f t="shared" si="49"/>
        <v>0</v>
      </c>
      <c r="AJ221" s="277">
        <f t="shared" si="50"/>
        <v>1.25</v>
      </c>
      <c r="AK221" s="277">
        <f t="shared" si="51"/>
        <v>1.25</v>
      </c>
      <c r="AL221" s="277">
        <f t="shared" si="52"/>
        <v>0.125</v>
      </c>
      <c r="AM221" s="277">
        <f t="shared" si="53"/>
        <v>0</v>
      </c>
      <c r="BC221" s="5"/>
    </row>
    <row r="222" spans="5:55" ht="15" hidden="1" customHeight="1" x14ac:dyDescent="0.25">
      <c r="E222" s="258" t="s">
        <v>113</v>
      </c>
      <c r="F222" s="42">
        <f t="shared" si="41"/>
        <v>943</v>
      </c>
      <c r="G222" s="377">
        <v>76</v>
      </c>
      <c r="H222" s="377">
        <v>87</v>
      </c>
      <c r="I222" s="259">
        <v>73</v>
      </c>
      <c r="J222" s="11">
        <v>84</v>
      </c>
      <c r="K222" s="11">
        <v>80</v>
      </c>
      <c r="L222" s="307">
        <v>53</v>
      </c>
      <c r="M222" s="307">
        <v>81</v>
      </c>
      <c r="N222" s="307">
        <v>68</v>
      </c>
      <c r="O222" s="307">
        <v>90</v>
      </c>
      <c r="P222" s="307">
        <v>87</v>
      </c>
      <c r="Q222" s="307">
        <v>83</v>
      </c>
      <c r="R222" s="420">
        <v>81</v>
      </c>
      <c r="S222" s="421"/>
      <c r="T222" s="10"/>
      <c r="AB222" s="1">
        <f t="shared" si="42"/>
        <v>1077.5</v>
      </c>
      <c r="AC222" s="277">
        <f t="shared" si="43"/>
        <v>95</v>
      </c>
      <c r="AD222" s="277">
        <f t="shared" si="44"/>
        <v>108.75</v>
      </c>
      <c r="AE222" s="277">
        <f t="shared" si="45"/>
        <v>91.25</v>
      </c>
      <c r="AF222" s="277">
        <f t="shared" si="46"/>
        <v>105</v>
      </c>
      <c r="AG222" s="277">
        <f t="shared" si="47"/>
        <v>100</v>
      </c>
      <c r="AH222" s="277">
        <f t="shared" si="48"/>
        <v>66.25</v>
      </c>
      <c r="AI222" s="277">
        <f t="shared" si="49"/>
        <v>101.25</v>
      </c>
      <c r="AJ222" s="277">
        <f t="shared" si="50"/>
        <v>85</v>
      </c>
      <c r="AK222" s="277">
        <f t="shared" si="51"/>
        <v>112.5</v>
      </c>
      <c r="AL222" s="277">
        <f t="shared" si="52"/>
        <v>108.75</v>
      </c>
      <c r="AM222" s="277">
        <f t="shared" si="53"/>
        <v>103.75</v>
      </c>
      <c r="BC222" s="5"/>
    </row>
    <row r="223" spans="5:55" ht="15" hidden="1" customHeight="1" x14ac:dyDescent="0.25">
      <c r="E223" s="258" t="s">
        <v>114</v>
      </c>
      <c r="F223" s="42">
        <f t="shared" si="41"/>
        <v>579</v>
      </c>
      <c r="G223" s="377">
        <v>40</v>
      </c>
      <c r="H223" s="377">
        <v>42</v>
      </c>
      <c r="I223" s="259">
        <v>37</v>
      </c>
      <c r="J223" s="11">
        <v>44</v>
      </c>
      <c r="K223" s="11">
        <v>42</v>
      </c>
      <c r="L223" s="307">
        <v>45</v>
      </c>
      <c r="M223" s="307">
        <v>58</v>
      </c>
      <c r="N223" s="307">
        <v>54</v>
      </c>
      <c r="O223" s="307">
        <v>53</v>
      </c>
      <c r="P223" s="307">
        <v>53</v>
      </c>
      <c r="Q223" s="307">
        <v>57</v>
      </c>
      <c r="R223" s="420">
        <v>54</v>
      </c>
      <c r="S223" s="421"/>
      <c r="T223" s="10"/>
      <c r="AB223" s="1">
        <f t="shared" si="42"/>
        <v>656.25</v>
      </c>
      <c r="AC223" s="277">
        <f t="shared" si="43"/>
        <v>50</v>
      </c>
      <c r="AD223" s="277">
        <f t="shared" si="44"/>
        <v>52.5</v>
      </c>
      <c r="AE223" s="277">
        <f t="shared" si="45"/>
        <v>46.25</v>
      </c>
      <c r="AF223" s="277">
        <f t="shared" si="46"/>
        <v>55</v>
      </c>
      <c r="AG223" s="277">
        <f t="shared" si="47"/>
        <v>52.5</v>
      </c>
      <c r="AH223" s="277">
        <f t="shared" si="48"/>
        <v>56.25</v>
      </c>
      <c r="AI223" s="277">
        <f t="shared" si="49"/>
        <v>72.5</v>
      </c>
      <c r="AJ223" s="277">
        <f t="shared" si="50"/>
        <v>67.5</v>
      </c>
      <c r="AK223" s="277">
        <f t="shared" si="51"/>
        <v>66.25</v>
      </c>
      <c r="AL223" s="277">
        <f t="shared" si="52"/>
        <v>66.25</v>
      </c>
      <c r="AM223" s="277">
        <f t="shared" si="53"/>
        <v>71.25</v>
      </c>
      <c r="BC223" s="5"/>
    </row>
    <row r="224" spans="5:55" ht="15" hidden="1" customHeight="1" x14ac:dyDescent="0.25">
      <c r="E224" s="258" t="s">
        <v>115</v>
      </c>
      <c r="F224" s="42">
        <f t="shared" si="41"/>
        <v>1229</v>
      </c>
      <c r="G224" s="377">
        <v>110</v>
      </c>
      <c r="H224" s="377">
        <v>107</v>
      </c>
      <c r="I224" s="259">
        <v>111</v>
      </c>
      <c r="J224" s="11">
        <v>104</v>
      </c>
      <c r="K224" s="11">
        <v>93</v>
      </c>
      <c r="L224" s="307">
        <v>89</v>
      </c>
      <c r="M224" s="307">
        <v>71</v>
      </c>
      <c r="N224" s="307">
        <v>131</v>
      </c>
      <c r="O224" s="307">
        <v>126</v>
      </c>
      <c r="P224" s="307">
        <v>113</v>
      </c>
      <c r="Q224" s="307">
        <v>74</v>
      </c>
      <c r="R224" s="420">
        <v>100</v>
      </c>
      <c r="S224" s="421"/>
      <c r="T224" s="10"/>
      <c r="AB224" s="1">
        <f t="shared" si="42"/>
        <v>1411.25</v>
      </c>
      <c r="AC224" s="277">
        <f t="shared" si="43"/>
        <v>137.5</v>
      </c>
      <c r="AD224" s="277">
        <f t="shared" si="44"/>
        <v>133.75</v>
      </c>
      <c r="AE224" s="277">
        <f t="shared" si="45"/>
        <v>138.75</v>
      </c>
      <c r="AF224" s="277">
        <f t="shared" si="46"/>
        <v>130</v>
      </c>
      <c r="AG224" s="277">
        <f t="shared" si="47"/>
        <v>116.25</v>
      </c>
      <c r="AH224" s="277">
        <f t="shared" si="48"/>
        <v>111.25</v>
      </c>
      <c r="AI224" s="277">
        <f t="shared" si="49"/>
        <v>88.75</v>
      </c>
      <c r="AJ224" s="277">
        <f t="shared" si="50"/>
        <v>163.75</v>
      </c>
      <c r="AK224" s="277">
        <f t="shared" si="51"/>
        <v>157.5</v>
      </c>
      <c r="AL224" s="277">
        <f t="shared" si="52"/>
        <v>141.25</v>
      </c>
      <c r="AM224" s="277">
        <f t="shared" si="53"/>
        <v>92.5</v>
      </c>
      <c r="BC224" s="5"/>
    </row>
    <row r="225" spans="1:55" ht="15" hidden="1" customHeight="1" x14ac:dyDescent="0.25">
      <c r="E225" s="258" t="s">
        <v>116</v>
      </c>
      <c r="F225" s="42">
        <f t="shared" si="41"/>
        <v>1159</v>
      </c>
      <c r="G225" s="377">
        <v>63</v>
      </c>
      <c r="H225" s="377">
        <v>63</v>
      </c>
      <c r="I225" s="259">
        <v>55</v>
      </c>
      <c r="J225" s="11">
        <v>69</v>
      </c>
      <c r="K225" s="11">
        <v>87</v>
      </c>
      <c r="L225" s="307">
        <v>118</v>
      </c>
      <c r="M225" s="307">
        <v>122</v>
      </c>
      <c r="N225" s="307">
        <v>129</v>
      </c>
      <c r="O225" s="307">
        <v>142</v>
      </c>
      <c r="P225" s="307">
        <v>122</v>
      </c>
      <c r="Q225" s="307">
        <v>110</v>
      </c>
      <c r="R225" s="582">
        <v>79</v>
      </c>
      <c r="S225" s="421"/>
      <c r="T225" s="10"/>
      <c r="AB225" s="1">
        <f t="shared" si="42"/>
        <v>1350</v>
      </c>
      <c r="AC225" s="277">
        <f t="shared" si="43"/>
        <v>78.75</v>
      </c>
      <c r="AD225" s="277">
        <f t="shared" si="44"/>
        <v>78.75</v>
      </c>
      <c r="AE225" s="277">
        <f t="shared" si="45"/>
        <v>68.75</v>
      </c>
      <c r="AF225" s="277">
        <f t="shared" si="46"/>
        <v>86.25</v>
      </c>
      <c r="AG225" s="277">
        <f t="shared" si="47"/>
        <v>108.75</v>
      </c>
      <c r="AH225" s="277">
        <f t="shared" si="48"/>
        <v>147.5</v>
      </c>
      <c r="AI225" s="277">
        <f t="shared" si="49"/>
        <v>152.5</v>
      </c>
      <c r="AJ225" s="277">
        <f t="shared" si="50"/>
        <v>161.25</v>
      </c>
      <c r="AK225" s="277">
        <f t="shared" si="51"/>
        <v>177.5</v>
      </c>
      <c r="AL225" s="277">
        <f t="shared" si="52"/>
        <v>152.5</v>
      </c>
      <c r="AM225" s="277">
        <f t="shared" si="53"/>
        <v>137.5</v>
      </c>
      <c r="BC225" s="5"/>
    </row>
    <row r="226" spans="1:55" ht="15" hidden="1" customHeight="1" x14ac:dyDescent="0.25">
      <c r="E226" s="258" t="s">
        <v>117</v>
      </c>
      <c r="F226" s="42">
        <f t="shared" si="41"/>
        <v>1106</v>
      </c>
      <c r="G226" s="377">
        <v>100</v>
      </c>
      <c r="H226" s="377">
        <v>97</v>
      </c>
      <c r="I226" s="259">
        <v>74</v>
      </c>
      <c r="J226" s="11">
        <v>92</v>
      </c>
      <c r="K226" s="11">
        <v>62</v>
      </c>
      <c r="L226" s="307">
        <v>73</v>
      </c>
      <c r="M226" s="307">
        <v>89</v>
      </c>
      <c r="N226" s="307">
        <v>120</v>
      </c>
      <c r="O226" s="307">
        <v>113</v>
      </c>
      <c r="P226" s="307">
        <v>90</v>
      </c>
      <c r="Q226" s="307">
        <v>94</v>
      </c>
      <c r="R226" s="420">
        <v>102</v>
      </c>
      <c r="S226" s="421"/>
      <c r="T226" s="10"/>
      <c r="AB226" s="1">
        <f t="shared" si="42"/>
        <v>1255</v>
      </c>
      <c r="AC226" s="277">
        <f t="shared" si="43"/>
        <v>125</v>
      </c>
      <c r="AD226" s="277">
        <f t="shared" si="44"/>
        <v>121.25</v>
      </c>
      <c r="AE226" s="277">
        <f t="shared" si="45"/>
        <v>92.5</v>
      </c>
      <c r="AF226" s="277">
        <f t="shared" si="46"/>
        <v>115</v>
      </c>
      <c r="AG226" s="277">
        <f t="shared" si="47"/>
        <v>77.5</v>
      </c>
      <c r="AH226" s="277">
        <f t="shared" si="48"/>
        <v>91.25</v>
      </c>
      <c r="AI226" s="277">
        <f t="shared" si="49"/>
        <v>111.25</v>
      </c>
      <c r="AJ226" s="277">
        <f t="shared" si="50"/>
        <v>150</v>
      </c>
      <c r="AK226" s="277">
        <f t="shared" si="51"/>
        <v>141.25</v>
      </c>
      <c r="AL226" s="277">
        <f t="shared" si="52"/>
        <v>112.5</v>
      </c>
      <c r="AM226" s="277">
        <f t="shared" si="53"/>
        <v>117.5</v>
      </c>
      <c r="BC226" s="5"/>
    </row>
    <row r="227" spans="1:55" ht="15" hidden="1" customHeight="1" x14ac:dyDescent="0.25">
      <c r="E227" s="258" t="s">
        <v>118</v>
      </c>
      <c r="F227" s="42">
        <f t="shared" si="41"/>
        <v>3988</v>
      </c>
      <c r="G227" s="377">
        <v>340</v>
      </c>
      <c r="H227" s="377">
        <v>320</v>
      </c>
      <c r="I227" s="259">
        <v>287</v>
      </c>
      <c r="J227" s="11">
        <v>318</v>
      </c>
      <c r="K227" s="11">
        <v>369</v>
      </c>
      <c r="L227" s="307">
        <v>317</v>
      </c>
      <c r="M227" s="307">
        <v>278</v>
      </c>
      <c r="N227" s="307">
        <v>332</v>
      </c>
      <c r="O227" s="307">
        <v>358</v>
      </c>
      <c r="P227" s="307">
        <v>354</v>
      </c>
      <c r="Q227" s="307">
        <v>394</v>
      </c>
      <c r="R227" s="420">
        <v>321</v>
      </c>
      <c r="S227" s="421"/>
      <c r="T227" s="10"/>
      <c r="AB227" s="1">
        <f t="shared" si="42"/>
        <v>4583.75</v>
      </c>
      <c r="AC227" s="277">
        <f t="shared" si="43"/>
        <v>425</v>
      </c>
      <c r="AD227" s="277">
        <f t="shared" si="44"/>
        <v>400</v>
      </c>
      <c r="AE227" s="277">
        <f t="shared" si="45"/>
        <v>358.75</v>
      </c>
      <c r="AF227" s="277">
        <f t="shared" si="46"/>
        <v>397.5</v>
      </c>
      <c r="AG227" s="277">
        <f t="shared" si="47"/>
        <v>461.25</v>
      </c>
      <c r="AH227" s="277">
        <f t="shared" si="48"/>
        <v>396.25</v>
      </c>
      <c r="AI227" s="277">
        <f t="shared" si="49"/>
        <v>347.5</v>
      </c>
      <c r="AJ227" s="277">
        <f t="shared" si="50"/>
        <v>415</v>
      </c>
      <c r="AK227" s="277">
        <f t="shared" si="51"/>
        <v>447.5</v>
      </c>
      <c r="AL227" s="277">
        <f t="shared" si="52"/>
        <v>442.5</v>
      </c>
      <c r="AM227" s="277">
        <f t="shared" si="53"/>
        <v>492.5</v>
      </c>
      <c r="BC227" s="5"/>
    </row>
    <row r="228" spans="1:55" ht="15" hidden="1" customHeight="1" x14ac:dyDescent="0.25">
      <c r="E228" s="258" t="s">
        <v>119</v>
      </c>
      <c r="F228" s="42">
        <f t="shared" si="41"/>
        <v>1119</v>
      </c>
      <c r="G228" s="377">
        <v>101</v>
      </c>
      <c r="H228" s="377">
        <v>64</v>
      </c>
      <c r="I228" s="259">
        <v>81</v>
      </c>
      <c r="J228" s="11">
        <v>88</v>
      </c>
      <c r="K228" s="11">
        <v>104</v>
      </c>
      <c r="L228" s="307">
        <v>71</v>
      </c>
      <c r="M228" s="307">
        <v>86</v>
      </c>
      <c r="N228" s="307">
        <v>81</v>
      </c>
      <c r="O228" s="307">
        <v>120</v>
      </c>
      <c r="P228" s="307">
        <v>126</v>
      </c>
      <c r="Q228" s="307">
        <v>112</v>
      </c>
      <c r="R228" s="420">
        <v>85</v>
      </c>
      <c r="S228" s="421"/>
      <c r="T228" s="10"/>
      <c r="AB228" s="1">
        <f t="shared" si="42"/>
        <v>1292.5</v>
      </c>
      <c r="AC228" s="277">
        <f t="shared" si="43"/>
        <v>126.25</v>
      </c>
      <c r="AD228" s="277">
        <f t="shared" si="44"/>
        <v>80</v>
      </c>
      <c r="AE228" s="277">
        <f t="shared" si="45"/>
        <v>101.25</v>
      </c>
      <c r="AF228" s="277">
        <f t="shared" si="46"/>
        <v>110</v>
      </c>
      <c r="AG228" s="277">
        <f t="shared" si="47"/>
        <v>130</v>
      </c>
      <c r="AH228" s="277">
        <f t="shared" si="48"/>
        <v>88.75</v>
      </c>
      <c r="AI228" s="277">
        <f t="shared" si="49"/>
        <v>107.5</v>
      </c>
      <c r="AJ228" s="277">
        <f t="shared" si="50"/>
        <v>101.25</v>
      </c>
      <c r="AK228" s="277">
        <f t="shared" si="51"/>
        <v>150</v>
      </c>
      <c r="AL228" s="277">
        <f t="shared" si="52"/>
        <v>157.5</v>
      </c>
      <c r="AM228" s="277">
        <f t="shared" si="53"/>
        <v>140</v>
      </c>
      <c r="BC228" s="5"/>
    </row>
    <row r="229" spans="1:55" ht="15" hidden="1" customHeight="1" x14ac:dyDescent="0.25">
      <c r="E229" s="258" t="s">
        <v>93</v>
      </c>
      <c r="F229" s="42">
        <f t="shared" si="41"/>
        <v>413</v>
      </c>
      <c r="G229" s="377">
        <v>42</v>
      </c>
      <c r="H229" s="377">
        <v>44</v>
      </c>
      <c r="I229" s="259">
        <v>39</v>
      </c>
      <c r="J229" s="11">
        <v>21</v>
      </c>
      <c r="K229" s="11">
        <v>29</v>
      </c>
      <c r="L229" s="307">
        <v>35</v>
      </c>
      <c r="M229" s="307">
        <v>31</v>
      </c>
      <c r="N229" s="307">
        <v>30</v>
      </c>
      <c r="O229" s="307">
        <v>31</v>
      </c>
      <c r="P229" s="307">
        <v>39</v>
      </c>
      <c r="Q229" s="307">
        <v>36</v>
      </c>
      <c r="R229" s="420">
        <v>36</v>
      </c>
      <c r="S229" s="421"/>
      <c r="T229" s="10"/>
      <c r="AB229" s="1">
        <f t="shared" si="42"/>
        <v>471.25</v>
      </c>
      <c r="AC229" s="277">
        <f t="shared" si="43"/>
        <v>52.5</v>
      </c>
      <c r="AD229" s="277">
        <f t="shared" si="44"/>
        <v>55</v>
      </c>
      <c r="AE229" s="277">
        <f t="shared" si="45"/>
        <v>48.75</v>
      </c>
      <c r="AF229" s="277">
        <f t="shared" si="46"/>
        <v>26.25</v>
      </c>
      <c r="AG229" s="277">
        <f t="shared" si="47"/>
        <v>36.25</v>
      </c>
      <c r="AH229" s="277">
        <f t="shared" si="48"/>
        <v>43.75</v>
      </c>
      <c r="AI229" s="277">
        <f t="shared" si="49"/>
        <v>38.75</v>
      </c>
      <c r="AJ229" s="277">
        <f t="shared" si="50"/>
        <v>37.5</v>
      </c>
      <c r="AK229" s="277">
        <f t="shared" si="51"/>
        <v>38.75</v>
      </c>
      <c r="AL229" s="277">
        <f t="shared" si="52"/>
        <v>48.75</v>
      </c>
      <c r="AM229" s="277">
        <f t="shared" si="53"/>
        <v>45</v>
      </c>
      <c r="BC229" s="5"/>
    </row>
    <row r="230" spans="1:55" ht="15" hidden="1" customHeight="1" x14ac:dyDescent="0.25">
      <c r="E230" s="364" t="s">
        <v>120</v>
      </c>
      <c r="F230" s="42">
        <f t="shared" si="41"/>
        <v>271</v>
      </c>
      <c r="G230" s="377">
        <v>18</v>
      </c>
      <c r="H230" s="377">
        <v>20</v>
      </c>
      <c r="I230" s="259">
        <v>17</v>
      </c>
      <c r="J230" s="11">
        <v>22</v>
      </c>
      <c r="K230" s="11">
        <v>22</v>
      </c>
      <c r="L230" s="307">
        <v>19</v>
      </c>
      <c r="M230" s="307">
        <v>23</v>
      </c>
      <c r="N230" s="307">
        <v>24</v>
      </c>
      <c r="O230" s="307">
        <v>26</v>
      </c>
      <c r="P230" s="307">
        <v>23</v>
      </c>
      <c r="Q230" s="307">
        <v>30</v>
      </c>
      <c r="R230" s="420">
        <v>27</v>
      </c>
      <c r="S230" s="365"/>
      <c r="AB230" s="1">
        <f t="shared" si="42"/>
        <v>305</v>
      </c>
      <c r="AC230" s="277">
        <f t="shared" si="43"/>
        <v>22.5</v>
      </c>
      <c r="AD230" s="277">
        <f t="shared" si="44"/>
        <v>25</v>
      </c>
      <c r="AE230" s="277">
        <f t="shared" si="45"/>
        <v>21.25</v>
      </c>
      <c r="AF230" s="277">
        <f t="shared" si="46"/>
        <v>27.5</v>
      </c>
      <c r="AG230" s="277">
        <f t="shared" si="47"/>
        <v>27.5</v>
      </c>
      <c r="AH230" s="277">
        <f t="shared" si="48"/>
        <v>23.75</v>
      </c>
      <c r="AI230" s="277">
        <f t="shared" si="49"/>
        <v>28.75</v>
      </c>
      <c r="AJ230" s="277">
        <f t="shared" si="50"/>
        <v>30</v>
      </c>
      <c r="AK230" s="277">
        <f t="shared" si="51"/>
        <v>32.5</v>
      </c>
      <c r="AL230" s="277">
        <f t="shared" si="52"/>
        <v>28.75</v>
      </c>
      <c r="AM230" s="277">
        <f t="shared" si="53"/>
        <v>37.5</v>
      </c>
      <c r="BC230" s="5"/>
    </row>
    <row r="231" spans="1:55" ht="15" hidden="1" customHeight="1" x14ac:dyDescent="0.25">
      <c r="E231" s="258" t="s">
        <v>121</v>
      </c>
      <c r="F231" s="42">
        <f t="shared" si="41"/>
        <v>419</v>
      </c>
      <c r="G231" s="377">
        <v>40</v>
      </c>
      <c r="H231" s="377">
        <v>34</v>
      </c>
      <c r="I231" s="259">
        <v>32</v>
      </c>
      <c r="J231" s="11">
        <v>33</v>
      </c>
      <c r="K231" s="11">
        <v>39</v>
      </c>
      <c r="L231" s="307">
        <v>29</v>
      </c>
      <c r="M231" s="307">
        <v>27</v>
      </c>
      <c r="N231" s="307">
        <v>41</v>
      </c>
      <c r="O231" s="307">
        <v>36</v>
      </c>
      <c r="P231" s="307">
        <v>39</v>
      </c>
      <c r="Q231" s="307">
        <v>42</v>
      </c>
      <c r="R231" s="420">
        <v>27</v>
      </c>
      <c r="S231" s="421"/>
      <c r="T231" s="10"/>
      <c r="AB231" s="1">
        <f t="shared" si="42"/>
        <v>490</v>
      </c>
      <c r="AC231" s="277">
        <f t="shared" si="43"/>
        <v>50</v>
      </c>
      <c r="AD231" s="277">
        <f t="shared" si="44"/>
        <v>42.5</v>
      </c>
      <c r="AE231" s="277">
        <f t="shared" si="45"/>
        <v>40</v>
      </c>
      <c r="AF231" s="277">
        <f t="shared" si="46"/>
        <v>41.25</v>
      </c>
      <c r="AG231" s="277">
        <f t="shared" si="47"/>
        <v>48.75</v>
      </c>
      <c r="AH231" s="277">
        <f t="shared" si="48"/>
        <v>36.25</v>
      </c>
      <c r="AI231" s="277">
        <f t="shared" si="49"/>
        <v>33.75</v>
      </c>
      <c r="AJ231" s="277">
        <f t="shared" si="50"/>
        <v>51.25</v>
      </c>
      <c r="AK231" s="277">
        <f t="shared" si="51"/>
        <v>45</v>
      </c>
      <c r="AL231" s="277">
        <f t="shared" si="52"/>
        <v>48.75</v>
      </c>
      <c r="AM231" s="277">
        <f t="shared" si="53"/>
        <v>52.5</v>
      </c>
      <c r="BC231" s="5"/>
    </row>
    <row r="232" spans="1:55" ht="15" hidden="1" customHeight="1" x14ac:dyDescent="0.25">
      <c r="E232" s="260" t="s">
        <v>122</v>
      </c>
      <c r="F232" s="42">
        <f t="shared" si="41"/>
        <v>855</v>
      </c>
      <c r="G232" s="377">
        <v>54</v>
      </c>
      <c r="H232" s="377">
        <v>69</v>
      </c>
      <c r="I232" s="259">
        <v>77</v>
      </c>
      <c r="J232" s="11">
        <v>89</v>
      </c>
      <c r="K232" s="11">
        <v>77</v>
      </c>
      <c r="L232" s="307">
        <v>51</v>
      </c>
      <c r="M232" s="307">
        <v>53</v>
      </c>
      <c r="N232" s="307">
        <v>72</v>
      </c>
      <c r="O232" s="307">
        <v>86</v>
      </c>
      <c r="P232" s="307">
        <v>74</v>
      </c>
      <c r="Q232" s="307">
        <v>84</v>
      </c>
      <c r="R232" s="420">
        <v>69</v>
      </c>
      <c r="S232" s="421"/>
      <c r="T232" s="10"/>
      <c r="AB232" s="1">
        <f t="shared" si="42"/>
        <v>982.5</v>
      </c>
      <c r="AC232" s="277">
        <f t="shared" si="43"/>
        <v>67.5</v>
      </c>
      <c r="AD232" s="277">
        <f t="shared" si="44"/>
        <v>86.25</v>
      </c>
      <c r="AE232" s="277">
        <f t="shared" si="45"/>
        <v>96.25</v>
      </c>
      <c r="AF232" s="277">
        <f t="shared" si="46"/>
        <v>111.25</v>
      </c>
      <c r="AG232" s="277">
        <f t="shared" si="47"/>
        <v>96.25</v>
      </c>
      <c r="AH232" s="277">
        <f t="shared" si="48"/>
        <v>63.75</v>
      </c>
      <c r="AI232" s="277">
        <f t="shared" si="49"/>
        <v>66.25</v>
      </c>
      <c r="AJ232" s="277">
        <f t="shared" si="50"/>
        <v>90</v>
      </c>
      <c r="AK232" s="277">
        <f t="shared" si="51"/>
        <v>107.5</v>
      </c>
      <c r="AL232" s="277">
        <f t="shared" si="52"/>
        <v>92.5</v>
      </c>
      <c r="AM232" s="277">
        <f t="shared" si="53"/>
        <v>105</v>
      </c>
      <c r="BC232" s="5"/>
    </row>
    <row r="233" spans="1:55" ht="15" hidden="1" customHeight="1" x14ac:dyDescent="0.25">
      <c r="E233" s="260" t="s">
        <v>123</v>
      </c>
      <c r="F233" s="42">
        <f t="shared" si="41"/>
        <v>833</v>
      </c>
      <c r="G233" s="377">
        <v>71</v>
      </c>
      <c r="H233" s="377">
        <v>76</v>
      </c>
      <c r="I233" s="259">
        <v>72</v>
      </c>
      <c r="J233" s="11">
        <v>62</v>
      </c>
      <c r="K233" s="11">
        <v>70</v>
      </c>
      <c r="L233" s="307">
        <v>73</v>
      </c>
      <c r="M233" s="307">
        <v>60</v>
      </c>
      <c r="N233" s="307">
        <v>83</v>
      </c>
      <c r="O233" s="307">
        <v>70</v>
      </c>
      <c r="P233" s="307">
        <v>66</v>
      </c>
      <c r="Q233" s="307">
        <v>70</v>
      </c>
      <c r="R233" s="420">
        <v>60</v>
      </c>
      <c r="S233" s="421"/>
      <c r="T233" s="10"/>
      <c r="AB233" s="1">
        <f t="shared" si="42"/>
        <v>966.25</v>
      </c>
      <c r="AC233" s="277">
        <f t="shared" si="43"/>
        <v>88.75</v>
      </c>
      <c r="AD233" s="277">
        <f t="shared" si="44"/>
        <v>95</v>
      </c>
      <c r="AE233" s="277">
        <f t="shared" si="45"/>
        <v>90</v>
      </c>
      <c r="AF233" s="277">
        <f t="shared" si="46"/>
        <v>77.5</v>
      </c>
      <c r="AG233" s="277">
        <f t="shared" si="47"/>
        <v>87.5</v>
      </c>
      <c r="AH233" s="277">
        <f t="shared" si="48"/>
        <v>91.25</v>
      </c>
      <c r="AI233" s="277">
        <f t="shared" si="49"/>
        <v>75</v>
      </c>
      <c r="AJ233" s="277">
        <f t="shared" si="50"/>
        <v>103.75</v>
      </c>
      <c r="AK233" s="277">
        <f t="shared" si="51"/>
        <v>87.5</v>
      </c>
      <c r="AL233" s="277">
        <f t="shared" si="52"/>
        <v>82.5</v>
      </c>
      <c r="AM233" s="277">
        <f t="shared" si="53"/>
        <v>87.5</v>
      </c>
      <c r="BC233" s="5"/>
    </row>
    <row r="234" spans="1:55" ht="15" hidden="1" customHeight="1" x14ac:dyDescent="0.25">
      <c r="A234" s="799"/>
      <c r="B234" s="799"/>
      <c r="D234" s="44" t="s">
        <v>275</v>
      </c>
      <c r="E234" s="44"/>
      <c r="F234" s="42">
        <f t="shared" si="41"/>
        <v>4750</v>
      </c>
      <c r="G234" s="42">
        <f>SUM(G235:G240)</f>
        <v>285</v>
      </c>
      <c r="H234" s="42">
        <f t="shared" ref="H234:R234" si="54">SUM(H235:H240)</f>
        <v>365</v>
      </c>
      <c r="I234" s="42">
        <f t="shared" si="54"/>
        <v>330</v>
      </c>
      <c r="J234" s="42">
        <f t="shared" si="54"/>
        <v>355</v>
      </c>
      <c r="K234" s="643">
        <f t="shared" si="54"/>
        <v>382</v>
      </c>
      <c r="L234" s="77">
        <f t="shared" si="54"/>
        <v>353</v>
      </c>
      <c r="M234" s="138">
        <f t="shared" si="54"/>
        <v>397</v>
      </c>
      <c r="N234" s="77">
        <f t="shared" si="54"/>
        <v>469</v>
      </c>
      <c r="O234" s="77">
        <f t="shared" si="54"/>
        <v>486</v>
      </c>
      <c r="P234" s="77">
        <f t="shared" si="54"/>
        <v>462</v>
      </c>
      <c r="Q234" s="77">
        <f t="shared" si="54"/>
        <v>464</v>
      </c>
      <c r="R234" s="424">
        <f t="shared" si="54"/>
        <v>402</v>
      </c>
      <c r="S234" s="27"/>
      <c r="T234" s="10"/>
      <c r="BC234" s="5" t="s">
        <v>17</v>
      </c>
    </row>
    <row r="235" spans="1:55" ht="15" hidden="1" customHeight="1" x14ac:dyDescent="0.25">
      <c r="A235" s="677"/>
      <c r="B235" s="677"/>
      <c r="C235" s="30"/>
      <c r="D235" s="30"/>
      <c r="E235" s="51" t="s">
        <v>124</v>
      </c>
      <c r="F235" s="42">
        <f t="shared" si="41"/>
        <v>323</v>
      </c>
      <c r="G235" s="31">
        <v>16</v>
      </c>
      <c r="H235" s="31">
        <v>19</v>
      </c>
      <c r="I235" s="13">
        <v>16</v>
      </c>
      <c r="J235" s="13">
        <v>33</v>
      </c>
      <c r="K235" s="13">
        <v>20</v>
      </c>
      <c r="L235" s="29">
        <v>19</v>
      </c>
      <c r="M235" s="29">
        <v>28</v>
      </c>
      <c r="N235" s="29">
        <v>22</v>
      </c>
      <c r="O235" s="407">
        <v>34</v>
      </c>
      <c r="P235" s="407">
        <v>46</v>
      </c>
      <c r="Q235" s="407">
        <v>37</v>
      </c>
      <c r="R235" s="426">
        <v>33</v>
      </c>
      <c r="S235" s="27"/>
      <c r="T235" s="10"/>
      <c r="BC235" s="5"/>
    </row>
    <row r="236" spans="1:55" ht="15" hidden="1" customHeight="1" x14ac:dyDescent="0.25">
      <c r="A236" s="677"/>
      <c r="B236" s="677"/>
      <c r="C236" s="30"/>
      <c r="D236" s="30"/>
      <c r="E236" s="51" t="s">
        <v>125</v>
      </c>
      <c r="F236" s="42">
        <f t="shared" si="41"/>
        <v>568</v>
      </c>
      <c r="G236" s="31">
        <v>35</v>
      </c>
      <c r="H236" s="31">
        <v>50</v>
      </c>
      <c r="I236" s="13">
        <v>39</v>
      </c>
      <c r="J236" s="13">
        <v>34</v>
      </c>
      <c r="K236" s="13">
        <v>58</v>
      </c>
      <c r="L236" s="29">
        <v>47</v>
      </c>
      <c r="M236" s="29">
        <v>43</v>
      </c>
      <c r="N236" s="29">
        <v>56</v>
      </c>
      <c r="O236" s="407">
        <v>68</v>
      </c>
      <c r="P236" s="407">
        <v>36</v>
      </c>
      <c r="Q236" s="407">
        <v>43</v>
      </c>
      <c r="R236" s="426">
        <v>59</v>
      </c>
      <c r="S236" s="27"/>
      <c r="T236" s="10"/>
      <c r="BC236" s="5"/>
    </row>
    <row r="237" spans="1:55" ht="15" hidden="1" customHeight="1" x14ac:dyDescent="0.25">
      <c r="A237" s="677"/>
      <c r="B237" s="677"/>
      <c r="C237" s="30"/>
      <c r="D237" s="30"/>
      <c r="E237" s="51" t="s">
        <v>126</v>
      </c>
      <c r="F237" s="42">
        <f t="shared" si="41"/>
        <v>2448</v>
      </c>
      <c r="G237" s="31">
        <v>118</v>
      </c>
      <c r="H237" s="31">
        <v>167</v>
      </c>
      <c r="I237" s="13">
        <v>155</v>
      </c>
      <c r="J237" s="13">
        <v>165</v>
      </c>
      <c r="K237" s="13">
        <v>187</v>
      </c>
      <c r="L237" s="29">
        <v>198</v>
      </c>
      <c r="M237" s="29">
        <v>190</v>
      </c>
      <c r="N237" s="29">
        <v>259</v>
      </c>
      <c r="O237" s="407">
        <v>273</v>
      </c>
      <c r="P237" s="407">
        <v>264</v>
      </c>
      <c r="Q237" s="407">
        <v>259</v>
      </c>
      <c r="R237" s="426">
        <v>213</v>
      </c>
      <c r="S237" s="27"/>
      <c r="T237" s="10"/>
      <c r="BC237" s="5"/>
    </row>
    <row r="238" spans="1:55" ht="15" hidden="1" customHeight="1" x14ac:dyDescent="0.25">
      <c r="A238" s="677"/>
      <c r="B238" s="677"/>
      <c r="C238" s="30"/>
      <c r="D238" s="30"/>
      <c r="E238" s="51" t="s">
        <v>127</v>
      </c>
      <c r="F238" s="42">
        <f t="shared" si="41"/>
        <v>788</v>
      </c>
      <c r="G238" s="31">
        <v>53</v>
      </c>
      <c r="H238" s="31">
        <v>65</v>
      </c>
      <c r="I238" s="13">
        <v>62</v>
      </c>
      <c r="J238" s="13">
        <v>69</v>
      </c>
      <c r="K238" s="13">
        <v>72</v>
      </c>
      <c r="L238" s="29">
        <v>55</v>
      </c>
      <c r="M238" s="29">
        <v>80</v>
      </c>
      <c r="N238" s="29">
        <v>78</v>
      </c>
      <c r="O238" s="407">
        <v>73</v>
      </c>
      <c r="P238" s="407">
        <v>70</v>
      </c>
      <c r="Q238" s="407">
        <v>63</v>
      </c>
      <c r="R238" s="426">
        <v>48</v>
      </c>
      <c r="S238" s="27"/>
      <c r="T238" s="10"/>
      <c r="BC238" s="5"/>
    </row>
    <row r="239" spans="1:55" ht="15" hidden="1" customHeight="1" x14ac:dyDescent="0.25">
      <c r="A239" s="677"/>
      <c r="B239" s="677"/>
      <c r="C239" s="30"/>
      <c r="D239" s="30"/>
      <c r="E239" s="51" t="s">
        <v>128</v>
      </c>
      <c r="F239" s="42">
        <f t="shared" si="41"/>
        <v>299</v>
      </c>
      <c r="G239" s="31">
        <v>39</v>
      </c>
      <c r="H239" s="31">
        <v>42</v>
      </c>
      <c r="I239" s="13">
        <v>34</v>
      </c>
      <c r="J239" s="13">
        <v>35</v>
      </c>
      <c r="K239" s="13">
        <v>24</v>
      </c>
      <c r="L239" s="29">
        <v>18</v>
      </c>
      <c r="M239" s="29">
        <v>23</v>
      </c>
      <c r="N239" s="29">
        <v>22</v>
      </c>
      <c r="O239" s="407"/>
      <c r="P239" s="407">
        <v>17</v>
      </c>
      <c r="Q239" s="407">
        <v>25</v>
      </c>
      <c r="R239" s="426">
        <v>20</v>
      </c>
      <c r="S239" s="27"/>
      <c r="T239" s="10"/>
      <c r="BC239" s="5"/>
    </row>
    <row r="240" spans="1:55" ht="15" hidden="1" customHeight="1" x14ac:dyDescent="0.25">
      <c r="A240" s="677"/>
      <c r="B240" s="677"/>
      <c r="C240" s="30"/>
      <c r="D240" s="30"/>
      <c r="E240" s="51" t="s">
        <v>169</v>
      </c>
      <c r="F240" s="42">
        <f t="shared" si="41"/>
        <v>324</v>
      </c>
      <c r="G240" s="31">
        <v>24</v>
      </c>
      <c r="H240" s="31">
        <v>22</v>
      </c>
      <c r="I240" s="13">
        <v>24</v>
      </c>
      <c r="J240" s="13">
        <v>19</v>
      </c>
      <c r="K240" s="13">
        <v>21</v>
      </c>
      <c r="L240" s="29">
        <v>16</v>
      </c>
      <c r="M240" s="29">
        <v>33</v>
      </c>
      <c r="N240" s="29">
        <v>32</v>
      </c>
      <c r="O240" s="407">
        <v>38</v>
      </c>
      <c r="P240" s="407">
        <v>29</v>
      </c>
      <c r="Q240" s="407">
        <v>37</v>
      </c>
      <c r="R240" s="426">
        <v>29</v>
      </c>
      <c r="S240" s="27"/>
      <c r="T240" s="10"/>
      <c r="BC240" s="5"/>
    </row>
    <row r="241" spans="1:55" ht="5.25" hidden="1" customHeight="1" x14ac:dyDescent="0.25">
      <c r="A241" s="677"/>
      <c r="B241" s="677"/>
      <c r="C241" s="30"/>
      <c r="D241" s="30"/>
      <c r="E241" s="51"/>
      <c r="F241" s="42"/>
      <c r="G241" s="31"/>
      <c r="H241" s="31"/>
      <c r="I241" s="13"/>
      <c r="J241" s="13"/>
      <c r="K241" s="13"/>
      <c r="L241" s="401"/>
      <c r="M241" s="401"/>
      <c r="N241" s="313"/>
      <c r="O241" s="441"/>
      <c r="P241" s="441"/>
      <c r="Q241" s="441"/>
      <c r="R241" s="442"/>
      <c r="S241" s="27"/>
      <c r="T241" s="10"/>
      <c r="BC241" s="5"/>
    </row>
    <row r="242" spans="1:55" ht="15" hidden="1" customHeight="1" x14ac:dyDescent="0.25">
      <c r="C242" s="91" t="s">
        <v>276</v>
      </c>
      <c r="D242" s="92"/>
      <c r="E242" s="92"/>
      <c r="F242" s="93">
        <f t="shared" ref="F242:O242" si="55">F8/F198</f>
        <v>4.5920383204678199</v>
      </c>
      <c r="G242" s="93">
        <f t="shared" si="55"/>
        <v>4.5750220653133278</v>
      </c>
      <c r="H242" s="93">
        <f t="shared" si="55"/>
        <v>4.8521000893655053</v>
      </c>
      <c r="I242" s="93">
        <f t="shared" si="55"/>
        <v>5.0893454371715245</v>
      </c>
      <c r="J242" s="93">
        <f t="shared" si="55"/>
        <v>4.7383985441310283</v>
      </c>
      <c r="K242" s="93">
        <f t="shared" si="55"/>
        <v>4.5919101123595505</v>
      </c>
      <c r="L242" s="93">
        <f t="shared" si="55"/>
        <v>4.6296836982968372</v>
      </c>
      <c r="M242" s="93">
        <f t="shared" si="55"/>
        <v>4.3518518518518521</v>
      </c>
      <c r="N242" s="93">
        <f t="shared" si="55"/>
        <v>4.562200956937799</v>
      </c>
      <c r="O242" s="379">
        <f t="shared" si="55"/>
        <v>4.472770323599053</v>
      </c>
      <c r="P242" s="678">
        <f t="shared" ref="P242:R242" si="56">P8/P198</f>
        <v>4.2885248382581063</v>
      </c>
      <c r="Q242" s="379">
        <f t="shared" si="56"/>
        <v>4.3684807256235825</v>
      </c>
      <c r="R242" s="379">
        <f t="shared" si="56"/>
        <v>4.7327168648172613</v>
      </c>
      <c r="BC242" s="5" t="s">
        <v>15</v>
      </c>
    </row>
    <row r="243" spans="1:55" ht="3.75" hidden="1" customHeight="1" x14ac:dyDescent="0.25">
      <c r="C243" s="94"/>
      <c r="D243" s="74"/>
      <c r="E243" s="74"/>
      <c r="F243" s="95"/>
      <c r="G243" s="95"/>
      <c r="H243" s="95"/>
      <c r="I243" s="95"/>
      <c r="J243" s="75"/>
      <c r="K243" s="75"/>
      <c r="L243" s="75"/>
      <c r="M243" s="75"/>
      <c r="N243" s="75"/>
      <c r="O243" s="75"/>
      <c r="P243" s="75"/>
      <c r="Q243" s="75"/>
      <c r="R243" s="423"/>
      <c r="S243" s="421"/>
      <c r="T243" s="10"/>
      <c r="BC243" s="5"/>
    </row>
    <row r="244" spans="1:55" ht="15" hidden="1" customHeight="1" x14ac:dyDescent="0.25">
      <c r="C244" s="96"/>
      <c r="D244" s="125" t="s">
        <v>276</v>
      </c>
      <c r="E244" s="126"/>
      <c r="F244" s="127">
        <f t="shared" ref="F244:O244" si="57">F8/F198</f>
        <v>4.5920383204678199</v>
      </c>
      <c r="G244" s="127">
        <f t="shared" si="57"/>
        <v>4.5750220653133278</v>
      </c>
      <c r="H244" s="127">
        <f t="shared" si="57"/>
        <v>4.8521000893655053</v>
      </c>
      <c r="I244" s="127">
        <f t="shared" si="57"/>
        <v>5.0893454371715245</v>
      </c>
      <c r="J244" s="127">
        <f t="shared" si="57"/>
        <v>4.7383985441310283</v>
      </c>
      <c r="K244" s="127">
        <f t="shared" si="57"/>
        <v>4.5919101123595505</v>
      </c>
      <c r="L244" s="127">
        <f t="shared" si="57"/>
        <v>4.6296836982968372</v>
      </c>
      <c r="M244" s="127">
        <f t="shared" si="57"/>
        <v>4.3518518518518521</v>
      </c>
      <c r="N244" s="127">
        <f t="shared" si="57"/>
        <v>4.562200956937799</v>
      </c>
      <c r="O244" s="129">
        <f t="shared" si="57"/>
        <v>4.472770323599053</v>
      </c>
      <c r="P244" s="129">
        <f t="shared" ref="P244:R244" si="58">P8/P198</f>
        <v>4.2885248382581063</v>
      </c>
      <c r="Q244" s="129">
        <f t="shared" si="58"/>
        <v>4.3684807256235825</v>
      </c>
      <c r="R244" s="129">
        <f t="shared" si="58"/>
        <v>4.7327168648172613</v>
      </c>
      <c r="S244" s="421"/>
      <c r="T244" s="10"/>
      <c r="AB244" s="1">
        <f>F8/AB198</f>
        <v>3.9992662011467557</v>
      </c>
      <c r="BC244" s="5" t="s">
        <v>15</v>
      </c>
    </row>
    <row r="245" spans="1:55" ht="15" hidden="1" customHeight="1" x14ac:dyDescent="0.25">
      <c r="C245" s="96"/>
      <c r="D245" s="96"/>
      <c r="E245" s="78" t="s">
        <v>99</v>
      </c>
      <c r="F245" s="97">
        <f t="shared" ref="F245:O245" si="59">IF(F199=0,"-",F9/F199)</f>
        <v>2.6212121212121211</v>
      </c>
      <c r="G245" s="98">
        <f t="shared" si="59"/>
        <v>2.9</v>
      </c>
      <c r="H245" s="98">
        <f t="shared" si="59"/>
        <v>2.8461538461538463</v>
      </c>
      <c r="I245" s="98">
        <f t="shared" si="59"/>
        <v>2.8421052631578947</v>
      </c>
      <c r="J245" s="98">
        <f t="shared" si="59"/>
        <v>2.75</v>
      </c>
      <c r="K245" s="98">
        <f t="shared" si="59"/>
        <v>2.8484848484848486</v>
      </c>
      <c r="L245" s="98">
        <f t="shared" si="59"/>
        <v>2.9166666666666665</v>
      </c>
      <c r="M245" s="98">
        <f t="shared" si="59"/>
        <v>2.3947368421052633</v>
      </c>
      <c r="N245" s="98">
        <f t="shared" si="59"/>
        <v>2.7457627118644066</v>
      </c>
      <c r="O245" s="104">
        <f t="shared" si="59"/>
        <v>2.8596491228070176</v>
      </c>
      <c r="P245" s="104">
        <f t="shared" ref="P245:R245" si="60">IF(P199=0,"-",P9/P199)</f>
        <v>2.4696969696969697</v>
      </c>
      <c r="Q245" s="104">
        <f t="shared" si="60"/>
        <v>2.4137931034482758</v>
      </c>
      <c r="R245" s="104">
        <f t="shared" si="60"/>
        <v>2.2345679012345681</v>
      </c>
      <c r="S245" s="421"/>
      <c r="T245" s="10"/>
      <c r="BC245" s="5"/>
    </row>
    <row r="246" spans="1:55" ht="15" hidden="1" customHeight="1" x14ac:dyDescent="0.25">
      <c r="C246" s="96"/>
      <c r="D246" s="96"/>
      <c r="E246" s="362" t="s">
        <v>100</v>
      </c>
      <c r="F246" s="97">
        <f t="shared" ref="F246:O246" si="61">IF(F200=0,"-",F10/F200)</f>
        <v>7.5563909774436091</v>
      </c>
      <c r="G246" s="98">
        <f t="shared" si="61"/>
        <v>6.541666666666667</v>
      </c>
      <c r="H246" s="98">
        <f t="shared" si="61"/>
        <v>8.1666666666666661</v>
      </c>
      <c r="I246" s="98">
        <f t="shared" si="61"/>
        <v>8.1724137931034484</v>
      </c>
      <c r="J246" s="98">
        <f t="shared" si="61"/>
        <v>7.9473684210526319</v>
      </c>
      <c r="K246" s="98">
        <f t="shared" si="61"/>
        <v>7.2222222222222223</v>
      </c>
      <c r="L246" s="98">
        <f t="shared" si="61"/>
        <v>8.7058823529411757</v>
      </c>
      <c r="M246" s="98">
        <f t="shared" si="61"/>
        <v>7.406779661016949</v>
      </c>
      <c r="N246" s="98">
        <f t="shared" si="61"/>
        <v>8.7619047619047628</v>
      </c>
      <c r="O246" s="104">
        <f t="shared" si="61"/>
        <v>7.6712328767123283</v>
      </c>
      <c r="P246" s="104">
        <f t="shared" ref="P246:R246" si="62">IF(P200=0,"-",P10/P200)</f>
        <v>6.6896551724137927</v>
      </c>
      <c r="Q246" s="104">
        <f t="shared" si="62"/>
        <v>7.3924050632911396</v>
      </c>
      <c r="R246" s="104">
        <f t="shared" si="62"/>
        <v>6.9473684210526319</v>
      </c>
      <c r="S246" s="421"/>
      <c r="T246" s="10"/>
      <c r="BC246" s="5"/>
    </row>
    <row r="247" spans="1:55" ht="15" hidden="1" customHeight="1" x14ac:dyDescent="0.25">
      <c r="C247" s="96"/>
      <c r="D247" s="96"/>
      <c r="E247" s="362" t="s">
        <v>101</v>
      </c>
      <c r="F247" s="97">
        <f t="shared" ref="F247:O247" si="63">IF(F201=0,"-",F11/F201)</f>
        <v>11.441048034934498</v>
      </c>
      <c r="G247" s="98">
        <f t="shared" si="63"/>
        <v>13.578947368421053</v>
      </c>
      <c r="H247" s="98">
        <f t="shared" si="63"/>
        <v>12</v>
      </c>
      <c r="I247" s="98">
        <f t="shared" si="63"/>
        <v>9.1481481481481488</v>
      </c>
      <c r="J247" s="98">
        <f t="shared" si="63"/>
        <v>8.64</v>
      </c>
      <c r="K247" s="98">
        <f t="shared" si="63"/>
        <v>9.9166666666666661</v>
      </c>
      <c r="L247" s="98">
        <f t="shared" si="63"/>
        <v>10.736842105263158</v>
      </c>
      <c r="M247" s="98">
        <f t="shared" si="63"/>
        <v>9.3888888888888893</v>
      </c>
      <c r="N247" s="98">
        <f t="shared" si="63"/>
        <v>9.384615384615385</v>
      </c>
      <c r="O247" s="104">
        <f t="shared" si="63"/>
        <v>15.76923076923077</v>
      </c>
      <c r="P247" s="104">
        <f t="shared" ref="P247:R247" si="64">IF(P201=0,"-",P11/P201)</f>
        <v>15.272727272727273</v>
      </c>
      <c r="Q247" s="104">
        <f t="shared" si="64"/>
        <v>17.583333333333332</v>
      </c>
      <c r="R247" s="104">
        <f t="shared" si="64"/>
        <v>14.857142857142858</v>
      </c>
      <c r="S247" s="421"/>
      <c r="T247" s="10"/>
      <c r="BC247" s="5"/>
    </row>
    <row r="248" spans="1:55" ht="15" hidden="1" customHeight="1" x14ac:dyDescent="0.25">
      <c r="C248" s="96"/>
      <c r="D248" s="96"/>
      <c r="E248" s="362" t="s">
        <v>102</v>
      </c>
      <c r="F248" s="97">
        <f t="shared" ref="F248:O248" si="65">IF(F202=0,"-",F12/F202)</f>
        <v>5.1141868512110724</v>
      </c>
      <c r="G248" s="98">
        <f t="shared" si="65"/>
        <v>4.4578947368421051</v>
      </c>
      <c r="H248" s="98">
        <f t="shared" si="65"/>
        <v>5.0487804878048781</v>
      </c>
      <c r="I248" s="98">
        <f t="shared" si="65"/>
        <v>5.3081761006289305</v>
      </c>
      <c r="J248" s="98">
        <f t="shared" si="65"/>
        <v>5.05</v>
      </c>
      <c r="K248" s="98">
        <f t="shared" si="65"/>
        <v>5.333333333333333</v>
      </c>
      <c r="L248" s="98">
        <f t="shared" si="65"/>
        <v>5.3070866141732287</v>
      </c>
      <c r="M248" s="98">
        <f t="shared" si="65"/>
        <v>4.9044117647058822</v>
      </c>
      <c r="N248" s="98">
        <f t="shared" si="65"/>
        <v>5.1059602649006619</v>
      </c>
      <c r="O248" s="104">
        <f t="shared" si="65"/>
        <v>5.1838235294117645</v>
      </c>
      <c r="P248" s="104">
        <f t="shared" ref="P248:R248" si="66">IF(P202=0,"-",P12/P202)</f>
        <v>5.1791044776119399</v>
      </c>
      <c r="Q248" s="104">
        <f t="shared" si="66"/>
        <v>5.4888888888888889</v>
      </c>
      <c r="R248" s="104">
        <f t="shared" si="66"/>
        <v>5.2755905511811028</v>
      </c>
      <c r="S248" s="421"/>
      <c r="T248" s="10"/>
      <c r="BC248" s="5"/>
    </row>
    <row r="249" spans="1:55" ht="15" hidden="1" customHeight="1" x14ac:dyDescent="0.25">
      <c r="C249" s="96"/>
      <c r="D249" s="96"/>
      <c r="E249" s="362" t="s">
        <v>89</v>
      </c>
      <c r="F249" s="97">
        <f t="shared" ref="F249:O249" si="67">IF(F203=0,"-",F13/F203)</f>
        <v>11.181818181818182</v>
      </c>
      <c r="G249" s="98">
        <f t="shared" si="67"/>
        <v>12.5</v>
      </c>
      <c r="H249" s="98">
        <f t="shared" si="67"/>
        <v>32</v>
      </c>
      <c r="I249" s="98">
        <f t="shared" si="67"/>
        <v>18</v>
      </c>
      <c r="J249" s="98">
        <f t="shared" si="67"/>
        <v>18</v>
      </c>
      <c r="K249" s="98">
        <f t="shared" si="67"/>
        <v>10</v>
      </c>
      <c r="L249" s="98">
        <f t="shared" si="67"/>
        <v>9</v>
      </c>
      <c r="M249" s="98">
        <f t="shared" si="67"/>
        <v>12</v>
      </c>
      <c r="N249" s="98">
        <f t="shared" si="67"/>
        <v>9.5</v>
      </c>
      <c r="O249" s="104">
        <f t="shared" si="67"/>
        <v>14</v>
      </c>
      <c r="P249" s="104">
        <f t="shared" ref="P249:R249" si="68">IF(P203=0,"-",P13/P203)</f>
        <v>8.5</v>
      </c>
      <c r="Q249" s="104">
        <f t="shared" si="68"/>
        <v>8.6666666666666661</v>
      </c>
      <c r="R249" s="104">
        <f t="shared" si="68"/>
        <v>6.75</v>
      </c>
      <c r="S249" s="421"/>
      <c r="T249" s="10"/>
      <c r="BC249" s="5"/>
    </row>
    <row r="250" spans="1:55" ht="15" hidden="1" customHeight="1" x14ac:dyDescent="0.25">
      <c r="C250" s="96"/>
      <c r="D250" s="96"/>
      <c r="E250" s="362" t="s">
        <v>103</v>
      </c>
      <c r="F250" s="97">
        <f t="shared" ref="F250:O250" si="69">IF(F204=0,"-",F14/F204)</f>
        <v>16.503105590062113</v>
      </c>
      <c r="G250" s="98">
        <f t="shared" si="69"/>
        <v>20.5</v>
      </c>
      <c r="H250" s="98">
        <f t="shared" si="69"/>
        <v>19.2</v>
      </c>
      <c r="I250" s="98">
        <f t="shared" si="69"/>
        <v>22.833333333333332</v>
      </c>
      <c r="J250" s="98">
        <f t="shared" si="69"/>
        <v>16</v>
      </c>
      <c r="K250" s="98">
        <f t="shared" si="69"/>
        <v>14.384615384615385</v>
      </c>
      <c r="L250" s="98">
        <f t="shared" si="69"/>
        <v>14.916666666666666</v>
      </c>
      <c r="M250" s="98">
        <f t="shared" si="69"/>
        <v>19.222222222222221</v>
      </c>
      <c r="N250" s="98">
        <f t="shared" si="69"/>
        <v>18.399999999999999</v>
      </c>
      <c r="O250" s="104">
        <f t="shared" si="69"/>
        <v>14.066666666666666</v>
      </c>
      <c r="P250" s="104">
        <f t="shared" ref="P250:R250" si="70">IF(P204=0,"-",P14/P204)</f>
        <v>13.55</v>
      </c>
      <c r="Q250" s="104">
        <f t="shared" si="70"/>
        <v>13.8125</v>
      </c>
      <c r="R250" s="104">
        <f t="shared" si="70"/>
        <v>16</v>
      </c>
      <c r="S250" s="421"/>
      <c r="T250" s="10"/>
      <c r="BC250" s="5"/>
    </row>
    <row r="251" spans="1:55" ht="15" hidden="1" customHeight="1" x14ac:dyDescent="0.25">
      <c r="C251" s="96"/>
      <c r="D251" s="96"/>
      <c r="E251" s="362" t="s">
        <v>104</v>
      </c>
      <c r="F251" s="97">
        <f t="shared" ref="F251:O251" si="71">IF(F205=0,"-",F15/F205)</f>
        <v>4.8637059724349161</v>
      </c>
      <c r="G251" s="98">
        <f t="shared" si="71"/>
        <v>4.1583333333333332</v>
      </c>
      <c r="H251" s="98">
        <f t="shared" si="71"/>
        <v>4.7043478260869565</v>
      </c>
      <c r="I251" s="98">
        <f t="shared" si="71"/>
        <v>4.770833333333333</v>
      </c>
      <c r="J251" s="98">
        <f t="shared" si="71"/>
        <v>4.3448275862068968</v>
      </c>
      <c r="K251" s="98">
        <f t="shared" si="71"/>
        <v>4.9805825242718447</v>
      </c>
      <c r="L251" s="98">
        <f t="shared" si="71"/>
        <v>5.2340425531914896</v>
      </c>
      <c r="M251" s="98">
        <f t="shared" si="71"/>
        <v>4.836363636363636</v>
      </c>
      <c r="N251" s="98">
        <f t="shared" si="71"/>
        <v>5.016</v>
      </c>
      <c r="O251" s="104">
        <f t="shared" si="71"/>
        <v>5.1826923076923075</v>
      </c>
      <c r="P251" s="104">
        <f t="shared" ref="P251:R251" si="72">IF(P205=0,"-",P15/P205)</f>
        <v>4.9763779527559056</v>
      </c>
      <c r="Q251" s="104">
        <f t="shared" si="72"/>
        <v>4.9666666666666668</v>
      </c>
      <c r="R251" s="104">
        <f t="shared" si="72"/>
        <v>5.5131578947368425</v>
      </c>
      <c r="S251" s="421"/>
      <c r="T251" s="10"/>
      <c r="BC251" s="5"/>
    </row>
    <row r="252" spans="1:55" ht="15" hidden="1" customHeight="1" x14ac:dyDescent="0.25">
      <c r="C252" s="96"/>
      <c r="D252" s="96"/>
      <c r="E252" s="362" t="s">
        <v>105</v>
      </c>
      <c r="F252" s="97">
        <f t="shared" ref="F252:O252" si="73">IF(F206=0,"-",F16/F206)</f>
        <v>3.5991590749824809</v>
      </c>
      <c r="G252" s="98">
        <f t="shared" si="73"/>
        <v>3.7647058823529411</v>
      </c>
      <c r="H252" s="98">
        <f t="shared" si="73"/>
        <v>3.8210526315789473</v>
      </c>
      <c r="I252" s="98">
        <f t="shared" si="73"/>
        <v>3.7981651376146788</v>
      </c>
      <c r="J252" s="98">
        <f t="shared" si="73"/>
        <v>3.7307692307692308</v>
      </c>
      <c r="K252" s="98">
        <f t="shared" si="73"/>
        <v>3.9333333333333331</v>
      </c>
      <c r="L252" s="98">
        <f t="shared" si="73"/>
        <v>3.4537815126050422</v>
      </c>
      <c r="M252" s="98">
        <f t="shared" si="73"/>
        <v>3.1259842519685042</v>
      </c>
      <c r="N252" s="98">
        <f t="shared" si="73"/>
        <v>3.4604316546762588</v>
      </c>
      <c r="O252" s="104">
        <f t="shared" si="73"/>
        <v>3.5985401459854014</v>
      </c>
      <c r="P252" s="104">
        <f t="shared" ref="P252:R252" si="74">IF(P206=0,"-",P16/P206)</f>
        <v>3.3798449612403099</v>
      </c>
      <c r="Q252" s="104">
        <f t="shared" si="74"/>
        <v>3.6350364963503647</v>
      </c>
      <c r="R252" s="104">
        <f t="shared" si="74"/>
        <v>3.693548387096774</v>
      </c>
      <c r="S252" s="421"/>
      <c r="T252" s="10"/>
      <c r="BC252" s="5"/>
    </row>
    <row r="253" spans="1:55" ht="15" hidden="1" customHeight="1" x14ac:dyDescent="0.25">
      <c r="C253" s="96"/>
      <c r="D253" s="96"/>
      <c r="E253" s="362" t="s">
        <v>106</v>
      </c>
      <c r="F253" s="97">
        <f t="shared" ref="F253:O253" si="75">IF(F207=0,"-",F17/F207)</f>
        <v>3.3755319148936169</v>
      </c>
      <c r="G253" s="98">
        <f t="shared" si="75"/>
        <v>3.161290322580645</v>
      </c>
      <c r="H253" s="98">
        <f t="shared" si="75"/>
        <v>3.5045045045045047</v>
      </c>
      <c r="I253" s="98">
        <f t="shared" si="75"/>
        <v>4.1875</v>
      </c>
      <c r="J253" s="98">
        <f t="shared" si="75"/>
        <v>3.4255319148936172</v>
      </c>
      <c r="K253" s="98">
        <f t="shared" si="75"/>
        <v>3.5820895522388061</v>
      </c>
      <c r="L253" s="98">
        <f t="shared" si="75"/>
        <v>3.1818181818181817</v>
      </c>
      <c r="M253" s="98">
        <f t="shared" si="75"/>
        <v>3.2195121951219514</v>
      </c>
      <c r="N253" s="98">
        <f t="shared" si="75"/>
        <v>3.3333333333333335</v>
      </c>
      <c r="O253" s="104">
        <f t="shared" si="75"/>
        <v>3.1276595744680851</v>
      </c>
      <c r="P253" s="104">
        <f t="shared" ref="P253:R253" si="76">IF(P207=0,"-",P17/P207)</f>
        <v>3.4102564102564101</v>
      </c>
      <c r="Q253" s="104">
        <f t="shared" si="76"/>
        <v>3.0736842105263156</v>
      </c>
      <c r="R253" s="104">
        <f t="shared" si="76"/>
        <v>3.5606060606060606</v>
      </c>
      <c r="S253" s="421"/>
      <c r="T253" s="10"/>
      <c r="BC253" s="5"/>
    </row>
    <row r="254" spans="1:55" ht="15" hidden="1" customHeight="1" x14ac:dyDescent="0.25">
      <c r="C254" s="96"/>
      <c r="D254" s="96"/>
      <c r="E254" s="362" t="s">
        <v>107</v>
      </c>
      <c r="F254" s="97">
        <f t="shared" ref="F254:O254" si="77">IF(F208=0,"-",F18/F208)</f>
        <v>2.4204398447606725</v>
      </c>
      <c r="G254" s="98">
        <f t="shared" si="77"/>
        <v>2.08</v>
      </c>
      <c r="H254" s="98">
        <f t="shared" si="77"/>
        <v>2.3902439024390243</v>
      </c>
      <c r="I254" s="98">
        <f t="shared" si="77"/>
        <v>5.9411764705882355</v>
      </c>
      <c r="J254" s="98">
        <f t="shared" si="77"/>
        <v>2.8510638297872339</v>
      </c>
      <c r="K254" s="98">
        <f t="shared" si="77"/>
        <v>2.5957446808510638</v>
      </c>
      <c r="L254" s="98">
        <f t="shared" si="77"/>
        <v>2.2340425531914891</v>
      </c>
      <c r="M254" s="98">
        <f t="shared" si="77"/>
        <v>2.4202898550724639</v>
      </c>
      <c r="N254" s="98">
        <f t="shared" si="77"/>
        <v>2.6511627906976742</v>
      </c>
      <c r="O254" s="104">
        <f t="shared" si="77"/>
        <v>2.2131147540983607</v>
      </c>
      <c r="P254" s="104">
        <f t="shared" ref="P254:R254" si="78">IF(P208=0,"-",P18/P208)</f>
        <v>2.0357142857142856</v>
      </c>
      <c r="Q254" s="104">
        <f t="shared" si="78"/>
        <v>2.0526315789473686</v>
      </c>
      <c r="R254" s="104">
        <f t="shared" si="78"/>
        <v>2.1111111111111112</v>
      </c>
      <c r="BC254" s="5"/>
    </row>
    <row r="255" spans="1:55" ht="15" hidden="1" customHeight="1" x14ac:dyDescent="0.25">
      <c r="C255" s="96"/>
      <c r="D255" s="96"/>
      <c r="E255" s="362" t="s">
        <v>108</v>
      </c>
      <c r="F255" s="97">
        <f t="shared" ref="F255:O255" si="79">IF(F209=0,"-",F19/F209)</f>
        <v>4.7890173410404628</v>
      </c>
      <c r="G255" s="98">
        <f t="shared" si="79"/>
        <v>3.3611111111111112</v>
      </c>
      <c r="H255" s="98">
        <f t="shared" si="79"/>
        <v>4.0810810810810807</v>
      </c>
      <c r="I255" s="98">
        <f t="shared" si="79"/>
        <v>4.9722222222222223</v>
      </c>
      <c r="J255" s="98">
        <f t="shared" si="79"/>
        <v>4.9117647058823533</v>
      </c>
      <c r="K255" s="98">
        <f t="shared" si="79"/>
        <v>5.9090909090909092</v>
      </c>
      <c r="L255" s="98">
        <f t="shared" si="79"/>
        <v>4.666666666666667</v>
      </c>
      <c r="M255" s="98">
        <f t="shared" si="79"/>
        <v>5.6363636363636367</v>
      </c>
      <c r="N255" s="98">
        <f t="shared" si="79"/>
        <v>5.5384615384615383</v>
      </c>
      <c r="O255" s="104">
        <f t="shared" si="79"/>
        <v>4.774193548387097</v>
      </c>
      <c r="P255" s="104">
        <f t="shared" ref="P255:R255" si="80">IF(P209=0,"-",P19/P209)</f>
        <v>6.4117647058823533</v>
      </c>
      <c r="Q255" s="104">
        <f t="shared" si="80"/>
        <v>3.9</v>
      </c>
      <c r="R255" s="104">
        <f t="shared" si="80"/>
        <v>5.08</v>
      </c>
      <c r="S255" s="421"/>
      <c r="T255" s="10"/>
      <c r="BC255" s="5"/>
    </row>
    <row r="256" spans="1:55" ht="15" hidden="1" customHeight="1" x14ac:dyDescent="0.25">
      <c r="C256" s="96"/>
      <c r="D256" s="96"/>
      <c r="E256" s="362" t="s">
        <v>109</v>
      </c>
      <c r="F256" s="97">
        <f t="shared" ref="F256:O256" si="81">IF(F210=0,"-",F20/F210)</f>
        <v>2.8829736211031176</v>
      </c>
      <c r="G256" s="98">
        <f t="shared" si="81"/>
        <v>3.1496598639455784</v>
      </c>
      <c r="H256" s="98">
        <f t="shared" si="81"/>
        <v>2.807017543859649</v>
      </c>
      <c r="I256" s="98">
        <f t="shared" si="81"/>
        <v>2.8132530120481927</v>
      </c>
      <c r="J256" s="98">
        <f t="shared" si="81"/>
        <v>2.8806818181818183</v>
      </c>
      <c r="K256" s="98">
        <f t="shared" si="81"/>
        <v>3.0887573964497039</v>
      </c>
      <c r="L256" s="98">
        <f t="shared" si="81"/>
        <v>2.9101796407185629</v>
      </c>
      <c r="M256" s="98">
        <f t="shared" si="81"/>
        <v>3.0118343195266273</v>
      </c>
      <c r="N256" s="98">
        <f t="shared" si="81"/>
        <v>2.9608938547486034</v>
      </c>
      <c r="O256" s="104">
        <f t="shared" si="81"/>
        <v>2.7833333333333332</v>
      </c>
      <c r="P256" s="104">
        <f t="shared" ref="P256:R256" si="82">IF(P210=0,"-",P20/P210)</f>
        <v>2.5333333333333332</v>
      </c>
      <c r="Q256" s="104">
        <f t="shared" si="82"/>
        <v>2.765625</v>
      </c>
      <c r="R256" s="104">
        <f t="shared" si="82"/>
        <v>3.0377358490566038</v>
      </c>
      <c r="S256" s="421"/>
      <c r="T256" s="10"/>
      <c r="BC256" s="5"/>
    </row>
    <row r="257" spans="3:55" ht="15" hidden="1" customHeight="1" x14ac:dyDescent="0.25">
      <c r="C257" s="96"/>
      <c r="D257" s="96"/>
      <c r="E257" s="362" t="s">
        <v>232</v>
      </c>
      <c r="F257" s="97">
        <f t="shared" ref="F257:O257" si="83">IF(F211=0,"-",F21/F211)</f>
        <v>3.6776556776556775</v>
      </c>
      <c r="G257" s="98">
        <f t="shared" si="83"/>
        <v>4.9000000000000004</v>
      </c>
      <c r="H257" s="98">
        <f t="shared" si="83"/>
        <v>3.4545454545454546</v>
      </c>
      <c r="I257" s="98">
        <f t="shared" si="83"/>
        <v>4.7777777777777777</v>
      </c>
      <c r="J257" s="98">
        <f t="shared" si="83"/>
        <v>3.8095238095238093</v>
      </c>
      <c r="K257" s="98">
        <f t="shared" si="83"/>
        <v>3.1818181818181817</v>
      </c>
      <c r="L257" s="98">
        <f t="shared" si="83"/>
        <v>3.347826086956522</v>
      </c>
      <c r="M257" s="98">
        <f t="shared" si="83"/>
        <v>3.4210526315789473</v>
      </c>
      <c r="N257" s="98">
        <f t="shared" si="83"/>
        <v>3.7307692307692308</v>
      </c>
      <c r="O257" s="104">
        <f t="shared" si="83"/>
        <v>4.2941176470588234</v>
      </c>
      <c r="P257" s="104">
        <f t="shared" ref="P257:R257" si="84">IF(P211=0,"-",P21/P211)</f>
        <v>3.25</v>
      </c>
      <c r="Q257" s="104">
        <f t="shared" si="84"/>
        <v>3.55</v>
      </c>
      <c r="R257" s="104">
        <f t="shared" si="84"/>
        <v>4</v>
      </c>
      <c r="S257" s="421"/>
      <c r="T257" s="10"/>
      <c r="BC257" s="5"/>
    </row>
    <row r="258" spans="3:55" ht="15" hidden="1" customHeight="1" x14ac:dyDescent="0.25">
      <c r="C258" s="96"/>
      <c r="D258" s="96"/>
      <c r="E258" s="362" t="s">
        <v>110</v>
      </c>
      <c r="F258" s="97">
        <f t="shared" ref="F258:O258" si="85">IF(F212=0,"-",F22/F212)</f>
        <v>3.7752808988764044</v>
      </c>
      <c r="G258" s="98">
        <f t="shared" si="85"/>
        <v>2.9393939393939394</v>
      </c>
      <c r="H258" s="98">
        <f t="shared" si="85"/>
        <v>3.3611111111111112</v>
      </c>
      <c r="I258" s="98">
        <f t="shared" si="85"/>
        <v>3.78125</v>
      </c>
      <c r="J258" s="98">
        <f t="shared" si="85"/>
        <v>3.657142857142857</v>
      </c>
      <c r="K258" s="98">
        <f t="shared" si="85"/>
        <v>3.896551724137931</v>
      </c>
      <c r="L258" s="98">
        <f t="shared" si="85"/>
        <v>3.4</v>
      </c>
      <c r="M258" s="98">
        <f t="shared" si="85"/>
        <v>4.08</v>
      </c>
      <c r="N258" s="98">
        <f t="shared" si="85"/>
        <v>3.3666666666666667</v>
      </c>
      <c r="O258" s="104">
        <f t="shared" si="85"/>
        <v>4.5</v>
      </c>
      <c r="P258" s="104">
        <f t="shared" ref="P258:R258" si="86">IF(P212=0,"-",P22/P212)</f>
        <v>4.4074074074074074</v>
      </c>
      <c r="Q258" s="104">
        <f t="shared" si="86"/>
        <v>4.193548387096774</v>
      </c>
      <c r="R258" s="104">
        <f t="shared" si="86"/>
        <v>4.2272727272727275</v>
      </c>
      <c r="S258" s="421"/>
      <c r="T258" s="10"/>
      <c r="BC258" s="5"/>
    </row>
    <row r="259" spans="3:55" ht="15" hidden="1" customHeight="1" x14ac:dyDescent="0.25">
      <c r="C259" s="96"/>
      <c r="D259" s="96"/>
      <c r="E259" s="362" t="s">
        <v>111</v>
      </c>
      <c r="F259" s="97">
        <f t="shared" ref="F259:O259" si="87">IF(F213=0,"-",F23/F213)</f>
        <v>2.9591944886062533</v>
      </c>
      <c r="G259" s="98">
        <f t="shared" si="87"/>
        <v>3.5133333333333332</v>
      </c>
      <c r="H259" s="98">
        <f t="shared" si="87"/>
        <v>3.06993006993007</v>
      </c>
      <c r="I259" s="98">
        <f t="shared" si="87"/>
        <v>3.4722222222222223</v>
      </c>
      <c r="J259" s="98">
        <f t="shared" si="87"/>
        <v>3.037974683544304</v>
      </c>
      <c r="K259" s="98">
        <f t="shared" si="87"/>
        <v>3.0422535211267605</v>
      </c>
      <c r="L259" s="98">
        <f t="shared" si="87"/>
        <v>2.8</v>
      </c>
      <c r="M259" s="98">
        <f t="shared" si="87"/>
        <v>2.6627218934911241</v>
      </c>
      <c r="N259" s="98">
        <f t="shared" si="87"/>
        <v>2.7261904761904763</v>
      </c>
      <c r="O259" s="104">
        <f t="shared" si="87"/>
        <v>2.7115384615384617</v>
      </c>
      <c r="P259" s="104">
        <f t="shared" ref="P259:R259" si="88">IF(P213=0,"-",P23/P213)</f>
        <v>2.9213483146067416</v>
      </c>
      <c r="Q259" s="104">
        <f t="shared" si="88"/>
        <v>2.7914438502673797</v>
      </c>
      <c r="R259" s="104">
        <f t="shared" si="88"/>
        <v>2.9047619047619047</v>
      </c>
      <c r="S259" s="421"/>
      <c r="T259" s="10"/>
      <c r="BC259" s="5"/>
    </row>
    <row r="260" spans="3:55" ht="15" hidden="1" customHeight="1" x14ac:dyDescent="0.25">
      <c r="C260" s="96"/>
      <c r="D260" s="96"/>
      <c r="E260" s="362" t="s">
        <v>112</v>
      </c>
      <c r="F260" s="97">
        <f t="shared" ref="F260:O260" si="89">IF(F214=0,"-",F24/F214)</f>
        <v>3.1376146788990824</v>
      </c>
      <c r="G260" s="98">
        <f t="shared" si="89"/>
        <v>3.5066666666666668</v>
      </c>
      <c r="H260" s="98">
        <f t="shared" si="89"/>
        <v>3.1058823529411765</v>
      </c>
      <c r="I260" s="98">
        <f t="shared" si="89"/>
        <v>3</v>
      </c>
      <c r="J260" s="98">
        <f t="shared" si="89"/>
        <v>3</v>
      </c>
      <c r="K260" s="98">
        <f t="shared" si="89"/>
        <v>2.9302325581395348</v>
      </c>
      <c r="L260" s="98">
        <f t="shared" si="89"/>
        <v>3.1153846153846154</v>
      </c>
      <c r="M260" s="98">
        <f t="shared" si="89"/>
        <v>2.854368932038835</v>
      </c>
      <c r="N260" s="98">
        <f t="shared" si="89"/>
        <v>3.0329670329670328</v>
      </c>
      <c r="O260" s="104">
        <f t="shared" si="89"/>
        <v>3.1149425287356323</v>
      </c>
      <c r="P260" s="104">
        <f t="shared" ref="P260:R260" si="90">IF(P214=0,"-",P24/P214)</f>
        <v>3.1931818181818183</v>
      </c>
      <c r="Q260" s="104">
        <f t="shared" si="90"/>
        <v>3.3384615384615386</v>
      </c>
      <c r="R260" s="104">
        <f t="shared" si="90"/>
        <v>3.9056603773584904</v>
      </c>
      <c r="S260" s="421"/>
      <c r="T260" s="10"/>
      <c r="BC260" s="5"/>
    </row>
    <row r="261" spans="3:55" ht="15" hidden="1" customHeight="1" x14ac:dyDescent="0.25">
      <c r="C261" s="96"/>
      <c r="D261" s="96"/>
      <c r="E261" s="362" t="s">
        <v>168</v>
      </c>
      <c r="F261" s="97">
        <f t="shared" ref="F261:O261" si="91">IF(F215=0,"-",F25/F215)</f>
        <v>5.4754558204768582</v>
      </c>
      <c r="G261" s="98">
        <f t="shared" si="91"/>
        <v>7.166666666666667</v>
      </c>
      <c r="H261" s="98">
        <f t="shared" si="91"/>
        <v>7.14</v>
      </c>
      <c r="I261" s="98">
        <f t="shared" si="91"/>
        <v>6.4313725490196081</v>
      </c>
      <c r="J261" s="98">
        <f t="shared" si="91"/>
        <v>5.7068965517241379</v>
      </c>
      <c r="K261" s="98">
        <f t="shared" si="91"/>
        <v>4.5</v>
      </c>
      <c r="L261" s="98">
        <f t="shared" si="91"/>
        <v>5.2692307692307692</v>
      </c>
      <c r="M261" s="98">
        <f t="shared" si="91"/>
        <v>5.0535714285714288</v>
      </c>
      <c r="N261" s="98">
        <f t="shared" si="91"/>
        <v>5.112903225806452</v>
      </c>
      <c r="O261" s="104">
        <f t="shared" si="91"/>
        <v>5.1785714285714288</v>
      </c>
      <c r="P261" s="104">
        <f t="shared" ref="P261:R261" si="92">IF(P215=0,"-",P25/P215)</f>
        <v>4.8157894736842106</v>
      </c>
      <c r="Q261" s="104">
        <f t="shared" si="92"/>
        <v>5.0810810810810807</v>
      </c>
      <c r="R261" s="104">
        <f t="shared" si="92"/>
        <v>5.354838709677419</v>
      </c>
      <c r="S261" s="421"/>
      <c r="T261" s="10"/>
      <c r="BC261" s="5"/>
    </row>
    <row r="262" spans="3:55" ht="15" hidden="1" customHeight="1" x14ac:dyDescent="0.25">
      <c r="C262" s="96"/>
      <c r="D262" s="96"/>
      <c r="E262" s="78" t="s">
        <v>231</v>
      </c>
      <c r="F262" s="97">
        <f t="shared" ref="F262:O262" si="93">IF(F216=0,"-",F26/F216)</f>
        <v>2.7301587301587302</v>
      </c>
      <c r="G262" s="98">
        <f t="shared" si="93"/>
        <v>2.5</v>
      </c>
      <c r="H262" s="98">
        <f t="shared" si="93"/>
        <v>2.6666666666666665</v>
      </c>
      <c r="I262" s="98">
        <f t="shared" si="93"/>
        <v>2.6666666666666665</v>
      </c>
      <c r="J262" s="98">
        <f t="shared" si="93"/>
        <v>3.2666666666666666</v>
      </c>
      <c r="K262" s="98">
        <f t="shared" si="93"/>
        <v>2.8823529411764706</v>
      </c>
      <c r="L262" s="98">
        <f t="shared" si="93"/>
        <v>2.5384615384615383</v>
      </c>
      <c r="M262" s="98">
        <f t="shared" si="93"/>
        <v>2.3157894736842106</v>
      </c>
      <c r="N262" s="98">
        <f t="shared" si="93"/>
        <v>2.9333333333333331</v>
      </c>
      <c r="O262" s="104">
        <f t="shared" si="93"/>
        <v>2.6</v>
      </c>
      <c r="P262" s="104">
        <f t="shared" ref="P262:R262" si="94">IF(P216=0,"-",P26/P216)</f>
        <v>2.2352941176470589</v>
      </c>
      <c r="Q262" s="104">
        <f t="shared" si="94"/>
        <v>3.0526315789473686</v>
      </c>
      <c r="R262" s="104">
        <f t="shared" si="94"/>
        <v>3.1428571428571428</v>
      </c>
      <c r="S262" s="421"/>
      <c r="T262" s="10"/>
      <c r="BC262" s="5"/>
    </row>
    <row r="263" spans="3:55" ht="15" hidden="1" customHeight="1" x14ac:dyDescent="0.25">
      <c r="C263" s="96"/>
      <c r="D263" s="96"/>
      <c r="E263" s="78" t="s">
        <v>260</v>
      </c>
      <c r="F263" s="97">
        <f t="shared" ref="F263:O263" si="95">IF(F217=0,"-",F27/F217)</f>
        <v>8.9056603773584904</v>
      </c>
      <c r="G263" s="98">
        <f t="shared" si="95"/>
        <v>0</v>
      </c>
      <c r="H263" s="98">
        <f t="shared" si="95"/>
        <v>0</v>
      </c>
      <c r="I263" s="98">
        <f t="shared" si="95"/>
        <v>0</v>
      </c>
      <c r="J263" s="98">
        <f t="shared" si="95"/>
        <v>0</v>
      </c>
      <c r="K263" s="98">
        <f t="shared" si="95"/>
        <v>13</v>
      </c>
      <c r="L263" s="98">
        <f t="shared" si="95"/>
        <v>13</v>
      </c>
      <c r="M263" s="98">
        <f t="shared" si="95"/>
        <v>14.5</v>
      </c>
      <c r="N263" s="98">
        <f t="shared" si="95"/>
        <v>13.2</v>
      </c>
      <c r="O263" s="104">
        <f t="shared" si="95"/>
        <v>14</v>
      </c>
      <c r="P263" s="104">
        <f t="shared" ref="P263:R263" si="96">IF(P217=0,"-",P27/P217)</f>
        <v>12</v>
      </c>
      <c r="Q263" s="104">
        <f t="shared" si="96"/>
        <v>12.6</v>
      </c>
      <c r="R263" s="104">
        <f t="shared" si="96"/>
        <v>13.333333333333334</v>
      </c>
      <c r="S263" s="421"/>
      <c r="T263" s="10"/>
      <c r="BC263" s="5"/>
    </row>
    <row r="264" spans="3:55" ht="15" hidden="1" customHeight="1" x14ac:dyDescent="0.25">
      <c r="C264" s="96"/>
      <c r="D264" s="96"/>
      <c r="E264" s="78" t="s">
        <v>280</v>
      </c>
      <c r="F264" s="97">
        <f t="shared" ref="F264:O264" si="97">IF(F218=0,"-",F28/F218)</f>
        <v>2.4109589041095889</v>
      </c>
      <c r="G264" s="98" t="str">
        <f t="shared" si="97"/>
        <v>-</v>
      </c>
      <c r="H264" s="98" t="str">
        <f t="shared" si="97"/>
        <v>-</v>
      </c>
      <c r="I264" s="98" t="str">
        <f t="shared" si="97"/>
        <v>-</v>
      </c>
      <c r="J264" s="98" t="str">
        <f t="shared" si="97"/>
        <v>-</v>
      </c>
      <c r="K264" s="98" t="str">
        <f t="shared" si="97"/>
        <v>-</v>
      </c>
      <c r="L264" s="98" t="str">
        <f t="shared" si="97"/>
        <v>-</v>
      </c>
      <c r="M264" s="98" t="str">
        <f t="shared" si="97"/>
        <v>-</v>
      </c>
      <c r="N264" s="98">
        <f t="shared" si="97"/>
        <v>2.0476190476190474</v>
      </c>
      <c r="O264" s="104">
        <f t="shared" si="97"/>
        <v>2.5384615384615383</v>
      </c>
      <c r="P264" s="104">
        <f t="shared" ref="P264:R264" si="98">IF(P218=0,"-",P28/P218)</f>
        <v>2.35</v>
      </c>
      <c r="Q264" s="104">
        <f t="shared" si="98"/>
        <v>3.5</v>
      </c>
      <c r="R264" s="104">
        <f t="shared" si="98"/>
        <v>2.2727272727272729</v>
      </c>
      <c r="S264" s="421"/>
      <c r="T264" s="10"/>
      <c r="BC264" s="5"/>
    </row>
    <row r="265" spans="3:55" ht="15" hidden="1" customHeight="1" x14ac:dyDescent="0.25">
      <c r="C265" s="96"/>
      <c r="D265" s="96"/>
      <c r="E265" s="78" t="s">
        <v>269</v>
      </c>
      <c r="F265" s="97">
        <f t="shared" ref="F265:O265" si="99">IF(F219=0,"-",F29/F219)</f>
        <v>3</v>
      </c>
      <c r="G265" s="98" t="str">
        <f t="shared" si="99"/>
        <v>-</v>
      </c>
      <c r="H265" s="98" t="str">
        <f t="shared" si="99"/>
        <v>-</v>
      </c>
      <c r="I265" s="98" t="str">
        <f t="shared" si="99"/>
        <v>-</v>
      </c>
      <c r="J265" s="98" t="str">
        <f t="shared" si="99"/>
        <v>-</v>
      </c>
      <c r="K265" s="98" t="str">
        <f t="shared" si="99"/>
        <v>-</v>
      </c>
      <c r="L265" s="98" t="str">
        <f t="shared" si="99"/>
        <v>-</v>
      </c>
      <c r="M265" s="98" t="str">
        <f t="shared" si="99"/>
        <v>-</v>
      </c>
      <c r="N265" s="98">
        <f t="shared" si="99"/>
        <v>2</v>
      </c>
      <c r="O265" s="104">
        <f t="shared" si="99"/>
        <v>1</v>
      </c>
      <c r="P265" s="104">
        <f t="shared" ref="P265:R265" si="100">IF(P219=0,"-",P29/P219)</f>
        <v>1.5</v>
      </c>
      <c r="Q265" s="104">
        <f t="shared" si="100"/>
        <v>4.5</v>
      </c>
      <c r="R265" s="104">
        <f t="shared" si="100"/>
        <v>6</v>
      </c>
      <c r="S265" s="421"/>
      <c r="T265" s="10"/>
      <c r="BC265" s="5"/>
    </row>
    <row r="266" spans="3:55" ht="15" hidden="1" customHeight="1" x14ac:dyDescent="0.25">
      <c r="C266" s="96"/>
      <c r="D266" s="96"/>
      <c r="E266" s="78" t="s">
        <v>270</v>
      </c>
      <c r="F266" s="97">
        <f t="shared" ref="F266:O266" si="101">IF(F220=0,"-",F30/F220)</f>
        <v>2.4285714285714284</v>
      </c>
      <c r="G266" s="98" t="str">
        <f t="shared" si="101"/>
        <v>-</v>
      </c>
      <c r="H266" s="98" t="str">
        <f t="shared" si="101"/>
        <v>-</v>
      </c>
      <c r="I266" s="98" t="str">
        <f t="shared" si="101"/>
        <v>-</v>
      </c>
      <c r="J266" s="98" t="str">
        <f t="shared" si="101"/>
        <v>-</v>
      </c>
      <c r="K266" s="98" t="str">
        <f t="shared" si="101"/>
        <v>-</v>
      </c>
      <c r="L266" s="98" t="str">
        <f t="shared" si="101"/>
        <v>-</v>
      </c>
      <c r="M266" s="98" t="str">
        <f t="shared" si="101"/>
        <v>-</v>
      </c>
      <c r="N266" s="98">
        <f t="shared" si="101"/>
        <v>1</v>
      </c>
      <c r="O266" s="104" t="str">
        <f t="shared" si="101"/>
        <v>-</v>
      </c>
      <c r="P266" s="104">
        <f t="shared" ref="P266:R266" si="102">IF(P220=0,"-",P30/P220)</f>
        <v>2.1</v>
      </c>
      <c r="Q266" s="104">
        <f t="shared" si="102"/>
        <v>2.4444444444444446</v>
      </c>
      <c r="R266" s="104">
        <f t="shared" si="102"/>
        <v>3</v>
      </c>
      <c r="S266" s="421"/>
      <c r="T266" s="10"/>
      <c r="BC266" s="5"/>
    </row>
    <row r="267" spans="3:55" ht="15" hidden="1" customHeight="1" x14ac:dyDescent="0.25">
      <c r="C267" s="96"/>
      <c r="D267" s="96"/>
      <c r="E267" s="78" t="s">
        <v>271</v>
      </c>
      <c r="F267" s="97">
        <f t="shared" ref="F267:O267" si="103">IF(F221=0,"-",F31/F221)</f>
        <v>2.3809523809523809</v>
      </c>
      <c r="G267" s="98" t="str">
        <f t="shared" si="103"/>
        <v>-</v>
      </c>
      <c r="H267" s="98" t="str">
        <f t="shared" si="103"/>
        <v>-</v>
      </c>
      <c r="I267" s="98" t="str">
        <f t="shared" si="103"/>
        <v>-</v>
      </c>
      <c r="J267" s="98" t="str">
        <f t="shared" si="103"/>
        <v>-</v>
      </c>
      <c r="K267" s="98" t="str">
        <f t="shared" si="103"/>
        <v>-</v>
      </c>
      <c r="L267" s="98" t="str">
        <f t="shared" si="103"/>
        <v>-</v>
      </c>
      <c r="M267" s="98" t="str">
        <f t="shared" si="103"/>
        <v>-</v>
      </c>
      <c r="N267" s="98">
        <f t="shared" si="103"/>
        <v>2</v>
      </c>
      <c r="O267" s="104">
        <f t="shared" si="103"/>
        <v>2</v>
      </c>
      <c r="P267" s="104">
        <f t="shared" ref="P267:R267" si="104">IF(P221=0,"-",P31/P221)</f>
        <v>10</v>
      </c>
      <c r="Q267" s="104" t="str">
        <f t="shared" si="104"/>
        <v>-</v>
      </c>
      <c r="R267" s="104" t="str">
        <f t="shared" si="104"/>
        <v>-</v>
      </c>
      <c r="S267" s="421"/>
      <c r="T267" s="10"/>
      <c r="BC267" s="5"/>
    </row>
    <row r="268" spans="3:55" ht="15" hidden="1" customHeight="1" x14ac:dyDescent="0.25">
      <c r="C268" s="96"/>
      <c r="D268" s="96"/>
      <c r="E268" s="362" t="s">
        <v>113</v>
      </c>
      <c r="F268" s="97">
        <f t="shared" ref="F268:O268" si="105">IF(F222=0,"-",F32/F222)</f>
        <v>4.6415694591728522</v>
      </c>
      <c r="G268" s="98">
        <f t="shared" si="105"/>
        <v>4.2236842105263159</v>
      </c>
      <c r="H268" s="98">
        <f t="shared" si="105"/>
        <v>4.1494252873563218</v>
      </c>
      <c r="I268" s="98">
        <f t="shared" si="105"/>
        <v>4.4794520547945202</v>
      </c>
      <c r="J268" s="98">
        <f t="shared" si="105"/>
        <v>4.833333333333333</v>
      </c>
      <c r="K268" s="98">
        <f t="shared" si="105"/>
        <v>4.8875000000000002</v>
      </c>
      <c r="L268" s="98">
        <f t="shared" si="105"/>
        <v>5</v>
      </c>
      <c r="M268" s="98">
        <f t="shared" si="105"/>
        <v>4.7530864197530862</v>
      </c>
      <c r="N268" s="98">
        <f t="shared" si="105"/>
        <v>4.6911764705882355</v>
      </c>
      <c r="O268" s="104">
        <f t="shared" si="105"/>
        <v>4.5444444444444443</v>
      </c>
      <c r="P268" s="104">
        <f t="shared" ref="P268:R268" si="106">IF(P222=0,"-",P32/P222)</f>
        <v>4.5977011494252871</v>
      </c>
      <c r="Q268" s="104">
        <f t="shared" si="106"/>
        <v>4.4819277108433733</v>
      </c>
      <c r="R268" s="104">
        <f t="shared" si="106"/>
        <v>5.1975308641975309</v>
      </c>
      <c r="S268" s="421"/>
      <c r="T268" s="10"/>
      <c r="BC268" s="5"/>
    </row>
    <row r="269" spans="3:55" ht="15" hidden="1" customHeight="1" x14ac:dyDescent="0.25">
      <c r="C269" s="96"/>
      <c r="D269" s="96"/>
      <c r="E269" s="362" t="s">
        <v>114</v>
      </c>
      <c r="F269" s="97">
        <f t="shared" ref="F269:O269" si="107">IF(F223=0,"-",F33/F223)</f>
        <v>5.981001727115717</v>
      </c>
      <c r="G269" s="98">
        <f t="shared" si="107"/>
        <v>6.9</v>
      </c>
      <c r="H269" s="98">
        <f t="shared" si="107"/>
        <v>7.1904761904761907</v>
      </c>
      <c r="I269" s="98">
        <f t="shared" si="107"/>
        <v>7.4324324324324325</v>
      </c>
      <c r="J269" s="98">
        <f t="shared" si="107"/>
        <v>6.2272727272727275</v>
      </c>
      <c r="K269" s="98">
        <f t="shared" si="107"/>
        <v>6.6904761904761907</v>
      </c>
      <c r="L269" s="98">
        <f t="shared" si="107"/>
        <v>6.2222222222222223</v>
      </c>
      <c r="M269" s="98">
        <f t="shared" si="107"/>
        <v>5.3620689655172411</v>
      </c>
      <c r="N269" s="98">
        <f t="shared" si="107"/>
        <v>5.3148148148148149</v>
      </c>
      <c r="O269" s="104">
        <f t="shared" si="107"/>
        <v>5.2264150943396226</v>
      </c>
      <c r="P269" s="104">
        <f t="shared" ref="P269:R269" si="108">IF(P223=0,"-",P33/P223)</f>
        <v>4.8301886792452828</v>
      </c>
      <c r="Q269" s="104">
        <f t="shared" si="108"/>
        <v>5.3508771929824563</v>
      </c>
      <c r="R269" s="104">
        <f t="shared" si="108"/>
        <v>6.2777777777777777</v>
      </c>
      <c r="S269" s="421"/>
      <c r="T269" s="10"/>
      <c r="BC269" s="5"/>
    </row>
    <row r="270" spans="3:55" ht="15" hidden="1" customHeight="1" x14ac:dyDescent="0.25">
      <c r="C270" s="96"/>
      <c r="D270" s="96"/>
      <c r="E270" s="362" t="s">
        <v>115</v>
      </c>
      <c r="F270" s="97">
        <f t="shared" ref="F270:O270" si="109">IF(F224=0,"-",F34/F224)</f>
        <v>5.1301871440195281</v>
      </c>
      <c r="G270" s="98">
        <f t="shared" si="109"/>
        <v>4.8</v>
      </c>
      <c r="H270" s="98">
        <f t="shared" si="109"/>
        <v>4.7663551401869162</v>
      </c>
      <c r="I270" s="98">
        <f t="shared" si="109"/>
        <v>5.0180180180180178</v>
      </c>
      <c r="J270" s="98">
        <f t="shared" si="109"/>
        <v>4.884615384615385</v>
      </c>
      <c r="K270" s="98">
        <f t="shared" si="109"/>
        <v>5.032258064516129</v>
      </c>
      <c r="L270" s="98">
        <f t="shared" si="109"/>
        <v>5.213483146067416</v>
      </c>
      <c r="M270" s="98">
        <f t="shared" si="109"/>
        <v>5.323943661971831</v>
      </c>
      <c r="N270" s="98">
        <f t="shared" si="109"/>
        <v>4.8625954198473282</v>
      </c>
      <c r="O270" s="104">
        <f t="shared" si="109"/>
        <v>5.5</v>
      </c>
      <c r="P270" s="104">
        <f t="shared" ref="P270:R270" si="110">IF(P224=0,"-",P34/P224)</f>
        <v>5.4336283185840708</v>
      </c>
      <c r="Q270" s="104">
        <f t="shared" si="110"/>
        <v>5.5945945945945947</v>
      </c>
      <c r="R270" s="104">
        <f t="shared" si="110"/>
        <v>5.34</v>
      </c>
      <c r="S270" s="421"/>
      <c r="T270" s="10"/>
      <c r="BC270" s="5"/>
    </row>
    <row r="271" spans="3:55" ht="15" hidden="1" customHeight="1" x14ac:dyDescent="0.25">
      <c r="C271" s="96"/>
      <c r="D271" s="96"/>
      <c r="E271" s="362" t="s">
        <v>116</v>
      </c>
      <c r="F271" s="97">
        <f t="shared" ref="F271:O271" si="111">IF(F225=0,"-",F35/F225)</f>
        <v>4.24762726488352</v>
      </c>
      <c r="G271" s="98">
        <f t="shared" si="111"/>
        <v>5.2857142857142856</v>
      </c>
      <c r="H271" s="98">
        <f t="shared" si="111"/>
        <v>5.4603174603174605</v>
      </c>
      <c r="I271" s="98">
        <f t="shared" si="111"/>
        <v>5.8</v>
      </c>
      <c r="J271" s="98">
        <f t="shared" si="111"/>
        <v>5.1304347826086953</v>
      </c>
      <c r="K271" s="98">
        <f t="shared" si="111"/>
        <v>4.7126436781609193</v>
      </c>
      <c r="L271" s="98">
        <f t="shared" si="111"/>
        <v>3.5508474576271185</v>
      </c>
      <c r="M271" s="98">
        <f t="shared" si="111"/>
        <v>3.5327868852459017</v>
      </c>
      <c r="N271" s="98">
        <f t="shared" si="111"/>
        <v>3.9534883720930232</v>
      </c>
      <c r="O271" s="104">
        <f t="shared" si="111"/>
        <v>3.3450704225352115</v>
      </c>
      <c r="P271" s="104">
        <f t="shared" ref="P271:R271" si="112">IF(P225=0,"-",P35/P225)</f>
        <v>3.918032786885246</v>
      </c>
      <c r="Q271" s="104">
        <f t="shared" si="112"/>
        <v>3.9363636363636365</v>
      </c>
      <c r="R271" s="104">
        <f t="shared" si="112"/>
        <v>5.2784810126582276</v>
      </c>
      <c r="S271" s="421"/>
      <c r="T271" s="10"/>
      <c r="BC271" s="5"/>
    </row>
    <row r="272" spans="3:55" ht="15" hidden="1" customHeight="1" x14ac:dyDescent="0.25">
      <c r="C272" s="96"/>
      <c r="D272" s="96"/>
      <c r="E272" s="362" t="s">
        <v>117</v>
      </c>
      <c r="F272" s="97">
        <f t="shared" ref="F272:O272" si="113">IF(F226=0,"-",F36/F226)</f>
        <v>6.2088607594936711</v>
      </c>
      <c r="G272" s="98">
        <f t="shared" si="113"/>
        <v>6</v>
      </c>
      <c r="H272" s="98">
        <f t="shared" si="113"/>
        <v>6.1752577319587632</v>
      </c>
      <c r="I272" s="98">
        <f t="shared" si="113"/>
        <v>7.5945945945945947</v>
      </c>
      <c r="J272" s="98">
        <f t="shared" si="113"/>
        <v>6.4021739130434785</v>
      </c>
      <c r="K272" s="98">
        <f t="shared" si="113"/>
        <v>6.774193548387097</v>
      </c>
      <c r="L272" s="98">
        <f t="shared" si="113"/>
        <v>6.5205479452054798</v>
      </c>
      <c r="M272" s="98">
        <f t="shared" si="113"/>
        <v>5.617977528089888</v>
      </c>
      <c r="N272" s="98">
        <f t="shared" si="113"/>
        <v>5.9666666666666668</v>
      </c>
      <c r="O272" s="104">
        <f t="shared" si="113"/>
        <v>5.9646017699115044</v>
      </c>
      <c r="P272" s="104">
        <f t="shared" ref="P272:R272" si="114">IF(P226=0,"-",P36/P226)</f>
        <v>6.2555555555555555</v>
      </c>
      <c r="Q272" s="104">
        <f t="shared" si="114"/>
        <v>5.8723404255319149</v>
      </c>
      <c r="R272" s="104">
        <f t="shared" si="114"/>
        <v>6.0392156862745097</v>
      </c>
      <c r="S272" s="421"/>
      <c r="T272" s="10"/>
      <c r="BC272" s="5"/>
    </row>
    <row r="273" spans="1:55" ht="15" hidden="1" customHeight="1" x14ac:dyDescent="0.25">
      <c r="C273" s="96"/>
      <c r="D273" s="96"/>
      <c r="E273" s="362" t="s">
        <v>118</v>
      </c>
      <c r="F273" s="97">
        <f t="shared" ref="F273:O273" si="115">IF(F227=0,"-",F37/F227)</f>
        <v>5.0980441323971917</v>
      </c>
      <c r="G273" s="98">
        <f t="shared" si="115"/>
        <v>4.9588235294117649</v>
      </c>
      <c r="H273" s="98">
        <f t="shared" si="115"/>
        <v>5.7374999999999998</v>
      </c>
      <c r="I273" s="98">
        <f t="shared" si="115"/>
        <v>5.9616724738675959</v>
      </c>
      <c r="J273" s="98">
        <f t="shared" si="115"/>
        <v>5.4088050314465406</v>
      </c>
      <c r="K273" s="98">
        <f t="shared" si="115"/>
        <v>4.7208672086720869</v>
      </c>
      <c r="L273" s="98">
        <f t="shared" si="115"/>
        <v>5.2555205047318614</v>
      </c>
      <c r="M273" s="98">
        <f t="shared" si="115"/>
        <v>4.971223021582734</v>
      </c>
      <c r="N273" s="98">
        <f t="shared" si="115"/>
        <v>4.9698795180722888</v>
      </c>
      <c r="O273" s="104">
        <f t="shared" si="115"/>
        <v>4.9329608938547489</v>
      </c>
      <c r="P273" s="104">
        <f t="shared" ref="P273:R273" si="116">IF(P227=0,"-",P37/P227)</f>
        <v>4.7542372881355934</v>
      </c>
      <c r="Q273" s="104">
        <f t="shared" si="116"/>
        <v>4.6167512690355332</v>
      </c>
      <c r="R273" s="104">
        <f t="shared" si="116"/>
        <v>5.2024922118380061</v>
      </c>
      <c r="S273" s="421"/>
      <c r="T273" s="10"/>
      <c r="BC273" s="5"/>
    </row>
    <row r="274" spans="1:55" ht="15" hidden="1" customHeight="1" x14ac:dyDescent="0.25">
      <c r="C274" s="96"/>
      <c r="D274" s="96"/>
      <c r="E274" s="362" t="s">
        <v>119</v>
      </c>
      <c r="F274" s="97">
        <f t="shared" ref="F274:O274" si="117">IF(F228=0,"-",F38/F228)</f>
        <v>2.4638069705093835</v>
      </c>
      <c r="G274" s="98">
        <f t="shared" si="117"/>
        <v>2.0396039603960396</v>
      </c>
      <c r="H274" s="98">
        <f t="shared" si="117"/>
        <v>2.78125</v>
      </c>
      <c r="I274" s="98">
        <f t="shared" si="117"/>
        <v>2.691358024691358</v>
      </c>
      <c r="J274" s="98">
        <f t="shared" si="117"/>
        <v>2.5909090909090908</v>
      </c>
      <c r="K274" s="98">
        <f t="shared" si="117"/>
        <v>2.3653846153846154</v>
      </c>
      <c r="L274" s="98">
        <f t="shared" si="117"/>
        <v>2.6619718309859155</v>
      </c>
      <c r="M274" s="98">
        <f t="shared" si="117"/>
        <v>2.8488372093023258</v>
      </c>
      <c r="N274" s="98">
        <f t="shared" si="117"/>
        <v>2.6666666666666665</v>
      </c>
      <c r="O274" s="104">
        <f t="shared" si="117"/>
        <v>2.2833333333333332</v>
      </c>
      <c r="P274" s="104">
        <f t="shared" ref="P274:R274" si="118">IF(P228=0,"-",P38/P228)</f>
        <v>2.2222222222222223</v>
      </c>
      <c r="Q274" s="104">
        <f t="shared" si="118"/>
        <v>2.4017857142857144</v>
      </c>
      <c r="R274" s="104">
        <f t="shared" si="118"/>
        <v>2.447058823529412</v>
      </c>
      <c r="S274" s="421"/>
      <c r="T274" s="10"/>
      <c r="BC274" s="5"/>
    </row>
    <row r="275" spans="1:55" ht="15" hidden="1" customHeight="1" x14ac:dyDescent="0.25">
      <c r="C275" s="96"/>
      <c r="D275" s="96"/>
      <c r="E275" s="362" t="s">
        <v>93</v>
      </c>
      <c r="F275" s="97">
        <f t="shared" ref="F275:O275" si="119">IF(F229=0,"-",F39/F229)</f>
        <v>6.4043583535108954</v>
      </c>
      <c r="G275" s="98">
        <f t="shared" si="119"/>
        <v>5.9761904761904763</v>
      </c>
      <c r="H275" s="98">
        <f t="shared" si="119"/>
        <v>6.0227272727272725</v>
      </c>
      <c r="I275" s="98">
        <f t="shared" si="119"/>
        <v>6.5384615384615383</v>
      </c>
      <c r="J275" s="98">
        <f t="shared" si="119"/>
        <v>7.6190476190476186</v>
      </c>
      <c r="K275" s="98">
        <f t="shared" si="119"/>
        <v>6.2413793103448274</v>
      </c>
      <c r="L275" s="98">
        <f t="shared" si="119"/>
        <v>5.6571428571428575</v>
      </c>
      <c r="M275" s="98">
        <f t="shared" si="119"/>
        <v>8.193548387096774</v>
      </c>
      <c r="N275" s="98">
        <f t="shared" si="119"/>
        <v>7.8666666666666663</v>
      </c>
      <c r="O275" s="104">
        <f t="shared" si="119"/>
        <v>6.5161290322580649</v>
      </c>
      <c r="P275" s="104">
        <f t="shared" ref="P275:R275" si="120">IF(P229=0,"-",P39/P229)</f>
        <v>5</v>
      </c>
      <c r="Q275" s="104">
        <f t="shared" si="120"/>
        <v>6.833333333333333</v>
      </c>
      <c r="R275" s="104">
        <f t="shared" si="120"/>
        <v>5.6111111111111107</v>
      </c>
      <c r="S275" s="421"/>
      <c r="T275" s="10"/>
      <c r="BC275" s="5"/>
    </row>
    <row r="276" spans="1:55" ht="15" hidden="1" customHeight="1" x14ac:dyDescent="0.25">
      <c r="C276" s="96"/>
      <c r="D276" s="96"/>
      <c r="E276" s="362" t="s">
        <v>120</v>
      </c>
      <c r="F276" s="97">
        <f t="shared" ref="F276:O276" si="121">IF(F230=0,"-",F40/F230)</f>
        <v>3.7047970479704797</v>
      </c>
      <c r="G276" s="98">
        <f t="shared" si="121"/>
        <v>4.0555555555555554</v>
      </c>
      <c r="H276" s="98">
        <f t="shared" si="121"/>
        <v>4.1500000000000004</v>
      </c>
      <c r="I276" s="98">
        <f t="shared" si="121"/>
        <v>4.2941176470588234</v>
      </c>
      <c r="J276" s="98">
        <f t="shared" si="121"/>
        <v>3.7272727272727271</v>
      </c>
      <c r="K276" s="98">
        <f t="shared" si="121"/>
        <v>4.0454545454545459</v>
      </c>
      <c r="L276" s="98">
        <f t="shared" si="121"/>
        <v>3.6315789473684212</v>
      </c>
      <c r="M276" s="98">
        <f t="shared" si="121"/>
        <v>3.0869565217391304</v>
      </c>
      <c r="N276" s="98">
        <f t="shared" si="121"/>
        <v>3.3333333333333335</v>
      </c>
      <c r="O276" s="104">
        <f t="shared" si="121"/>
        <v>3.5</v>
      </c>
      <c r="P276" s="104">
        <f t="shared" ref="P276:R276" si="122">IF(P230=0,"-",P40/P230)</f>
        <v>3.7391304347826089</v>
      </c>
      <c r="Q276" s="104">
        <f t="shared" si="122"/>
        <v>3.3333333333333335</v>
      </c>
      <c r="R276" s="104">
        <f t="shared" si="122"/>
        <v>3.9629629629629628</v>
      </c>
      <c r="BC276" s="5"/>
    </row>
    <row r="277" spans="1:55" ht="15" hidden="1" customHeight="1" x14ac:dyDescent="0.25">
      <c r="C277" s="96"/>
      <c r="D277" s="96"/>
      <c r="E277" s="362" t="s">
        <v>121</v>
      </c>
      <c r="F277" s="97">
        <f t="shared" ref="F277:O277" si="123">IF(F231=0,"-",F41/F231)</f>
        <v>3.0190930787589498</v>
      </c>
      <c r="G277" s="98">
        <f t="shared" si="123"/>
        <v>3.4</v>
      </c>
      <c r="H277" s="98">
        <f t="shared" si="123"/>
        <v>3</v>
      </c>
      <c r="I277" s="98">
        <f t="shared" si="123"/>
        <v>3.28125</v>
      </c>
      <c r="J277" s="98">
        <f t="shared" si="123"/>
        <v>3.0303030303030303</v>
      </c>
      <c r="K277" s="98">
        <f t="shared" si="123"/>
        <v>3.0256410256410255</v>
      </c>
      <c r="L277" s="98">
        <f t="shared" si="123"/>
        <v>2.8620689655172415</v>
      </c>
      <c r="M277" s="98">
        <f t="shared" si="123"/>
        <v>3.2592592592592591</v>
      </c>
      <c r="N277" s="98">
        <f t="shared" si="123"/>
        <v>2.8780487804878048</v>
      </c>
      <c r="O277" s="104">
        <f t="shared" si="123"/>
        <v>2.8888888888888888</v>
      </c>
      <c r="P277" s="104">
        <f t="shared" ref="P277:R277" si="124">IF(P231=0,"-",P41/P231)</f>
        <v>2.8461538461538463</v>
      </c>
      <c r="Q277" s="104">
        <f t="shared" si="124"/>
        <v>2.7857142857142856</v>
      </c>
      <c r="R277" s="104">
        <f t="shared" si="124"/>
        <v>3.074074074074074</v>
      </c>
      <c r="S277" s="421"/>
      <c r="T277" s="10"/>
      <c r="BC277" s="5"/>
    </row>
    <row r="278" spans="1:55" ht="15" hidden="1" customHeight="1" x14ac:dyDescent="0.25">
      <c r="C278" s="96"/>
      <c r="D278" s="96"/>
      <c r="E278" s="362" t="s">
        <v>122</v>
      </c>
      <c r="F278" s="97">
        <f t="shared" ref="F278:O278" si="125">IF(F232=0,"-",F42/F232)</f>
        <v>7.6432748538011692</v>
      </c>
      <c r="G278" s="98">
        <f t="shared" si="125"/>
        <v>7.8888888888888893</v>
      </c>
      <c r="H278" s="98">
        <f t="shared" si="125"/>
        <v>7.9275362318840576</v>
      </c>
      <c r="I278" s="98">
        <f t="shared" si="125"/>
        <v>7.5584415584415581</v>
      </c>
      <c r="J278" s="98">
        <f t="shared" si="125"/>
        <v>7.5168539325842696</v>
      </c>
      <c r="K278" s="98">
        <f t="shared" si="125"/>
        <v>6.8311688311688314</v>
      </c>
      <c r="L278" s="98">
        <f t="shared" si="125"/>
        <v>7.7647058823529411</v>
      </c>
      <c r="M278" s="98">
        <f t="shared" si="125"/>
        <v>7.6603773584905657</v>
      </c>
      <c r="N278" s="98">
        <f t="shared" si="125"/>
        <v>7.9861111111111107</v>
      </c>
      <c r="O278" s="104">
        <f t="shared" si="125"/>
        <v>7.4651162790697674</v>
      </c>
      <c r="P278" s="104">
        <f t="shared" ref="P278:R278" si="126">IF(P232=0,"-",P42/P232)</f>
        <v>7.4189189189189193</v>
      </c>
      <c r="Q278" s="104">
        <f t="shared" si="126"/>
        <v>7.5952380952380949</v>
      </c>
      <c r="R278" s="104">
        <f t="shared" si="126"/>
        <v>8.3913043478260878</v>
      </c>
      <c r="S278" s="421"/>
      <c r="T278" s="10"/>
      <c r="BC278" s="5"/>
    </row>
    <row r="279" spans="1:55" ht="15" hidden="1" customHeight="1" x14ac:dyDescent="0.25">
      <c r="C279" s="96"/>
      <c r="D279" s="96"/>
      <c r="E279" s="362" t="s">
        <v>123</v>
      </c>
      <c r="F279" s="97">
        <f t="shared" ref="F279:O279" si="127">IF(F233=0,"-",F43/F233)</f>
        <v>6.3085234093637457</v>
      </c>
      <c r="G279" s="98">
        <f t="shared" si="127"/>
        <v>6.183098591549296</v>
      </c>
      <c r="H279" s="98">
        <f t="shared" si="127"/>
        <v>5.9210526315789478</v>
      </c>
      <c r="I279" s="98">
        <f t="shared" si="127"/>
        <v>6.0277777777777777</v>
      </c>
      <c r="J279" s="98">
        <f t="shared" si="127"/>
        <v>6.661290322580645</v>
      </c>
      <c r="K279" s="98">
        <f t="shared" si="127"/>
        <v>5.9571428571428573</v>
      </c>
      <c r="L279" s="98">
        <f t="shared" si="127"/>
        <v>6.1095890410958908</v>
      </c>
      <c r="M279" s="98">
        <f t="shared" si="127"/>
        <v>5.7666666666666666</v>
      </c>
      <c r="N279" s="98">
        <f t="shared" si="127"/>
        <v>6.4216867469879517</v>
      </c>
      <c r="O279" s="104">
        <f t="shared" si="127"/>
        <v>6.3</v>
      </c>
      <c r="P279" s="104">
        <f t="shared" ref="P279:R279" si="128">IF(P233=0,"-",P43/P233)</f>
        <v>6.4242424242424239</v>
      </c>
      <c r="Q279" s="104">
        <f t="shared" si="128"/>
        <v>6.6571428571428575</v>
      </c>
      <c r="R279" s="104">
        <f t="shared" si="128"/>
        <v>7.4333333333333336</v>
      </c>
      <c r="S279" s="421"/>
      <c r="T279" s="10"/>
      <c r="BC279" s="5"/>
    </row>
    <row r="280" spans="1:55" ht="15" hidden="1" customHeight="1" x14ac:dyDescent="0.25">
      <c r="A280" s="799"/>
      <c r="B280" s="799"/>
      <c r="C280" s="96"/>
      <c r="D280" s="125" t="s">
        <v>277</v>
      </c>
      <c r="E280" s="126"/>
      <c r="F280" s="128">
        <f t="shared" ref="F280:O280" si="129">IF(F234=0,"-",F44/F234)</f>
        <v>8.0385263157894737</v>
      </c>
      <c r="G280" s="128">
        <f t="shared" si="129"/>
        <v>9.2350877192982459</v>
      </c>
      <c r="H280" s="128">
        <f t="shared" si="129"/>
        <v>8.3260273972602743</v>
      </c>
      <c r="I280" s="128">
        <f t="shared" si="129"/>
        <v>9.3636363636363633</v>
      </c>
      <c r="J280" s="128">
        <f t="shared" si="129"/>
        <v>8.4253521126760571</v>
      </c>
      <c r="K280" s="128">
        <f t="shared" si="129"/>
        <v>7.989528795811518</v>
      </c>
      <c r="L280" s="128">
        <f t="shared" si="129"/>
        <v>7.1728045325779037</v>
      </c>
      <c r="M280" s="128">
        <f t="shared" si="129"/>
        <v>8.4534005037783384</v>
      </c>
      <c r="N280" s="128">
        <f t="shared" si="129"/>
        <v>7.9040511727078888</v>
      </c>
      <c r="O280" s="128">
        <f t="shared" si="129"/>
        <v>7.1337448559670777</v>
      </c>
      <c r="P280" s="128">
        <f t="shared" ref="P280:R280" si="130">IF(P234=0,"-",P44/P234)</f>
        <v>7.4112554112554117</v>
      </c>
      <c r="Q280" s="128">
        <f t="shared" si="130"/>
        <v>7.8943965517241379</v>
      </c>
      <c r="R280" s="128">
        <f t="shared" si="130"/>
        <v>8.0348258706467668</v>
      </c>
      <c r="S280" s="27"/>
      <c r="T280" s="10"/>
      <c r="BC280" s="5" t="s">
        <v>17</v>
      </c>
    </row>
    <row r="281" spans="1:55" ht="15" hidden="1" customHeight="1" x14ac:dyDescent="0.25">
      <c r="A281" s="677"/>
      <c r="B281" s="677"/>
      <c r="C281" s="262"/>
      <c r="D281" s="261"/>
      <c r="E281" s="78" t="s">
        <v>124</v>
      </c>
      <c r="F281" s="97">
        <f t="shared" ref="F281:O281" si="131">IF(F235=0,"-",F45/F235)</f>
        <v>3.1083591331269349</v>
      </c>
      <c r="G281" s="98">
        <f t="shared" si="131"/>
        <v>4.125</v>
      </c>
      <c r="H281" s="98">
        <f t="shared" si="131"/>
        <v>2.9473684210526314</v>
      </c>
      <c r="I281" s="98">
        <f t="shared" si="131"/>
        <v>6.75</v>
      </c>
      <c r="J281" s="98">
        <f t="shared" si="131"/>
        <v>2.9393939393939394</v>
      </c>
      <c r="K281" s="98">
        <f t="shared" si="131"/>
        <v>3.4</v>
      </c>
      <c r="L281" s="98">
        <f t="shared" si="131"/>
        <v>4.1052631578947372</v>
      </c>
      <c r="M281" s="98">
        <f t="shared" si="131"/>
        <v>3.0714285714285716</v>
      </c>
      <c r="N281" s="98">
        <f t="shared" si="131"/>
        <v>3.9545454545454546</v>
      </c>
      <c r="O281" s="98">
        <f t="shared" si="131"/>
        <v>3.2647058823529411</v>
      </c>
      <c r="P281" s="98">
        <f t="shared" ref="P281:R281" si="132">IF(P235=0,"-",P45/P235)</f>
        <v>2.1086956521739131</v>
      </c>
      <c r="Q281" s="98">
        <f t="shared" si="132"/>
        <v>2.3243243243243241</v>
      </c>
      <c r="R281" s="98">
        <f t="shared" si="132"/>
        <v>1.9393939393939394</v>
      </c>
      <c r="S281" s="27"/>
      <c r="T281" s="10"/>
      <c r="BC281" s="5"/>
    </row>
    <row r="282" spans="1:55" ht="15" hidden="1" customHeight="1" x14ac:dyDescent="0.25">
      <c r="A282" s="677"/>
      <c r="B282" s="677"/>
      <c r="C282" s="262"/>
      <c r="D282" s="261"/>
      <c r="E282" s="78" t="s">
        <v>125</v>
      </c>
      <c r="F282" s="97">
        <f t="shared" ref="F282:O282" si="133">IF(F236=0,"-",F46/F236)</f>
        <v>6.205985915492958</v>
      </c>
      <c r="G282" s="98">
        <f t="shared" si="133"/>
        <v>7.1428571428571432</v>
      </c>
      <c r="H282" s="98">
        <f t="shared" si="133"/>
        <v>6.86</v>
      </c>
      <c r="I282" s="98">
        <f t="shared" si="133"/>
        <v>10.974358974358974</v>
      </c>
      <c r="J282" s="98">
        <f t="shared" si="133"/>
        <v>7.6764705882352944</v>
      </c>
      <c r="K282" s="98">
        <f t="shared" si="133"/>
        <v>6.2758620689655169</v>
      </c>
      <c r="L282" s="98">
        <f t="shared" si="133"/>
        <v>5.9361702127659575</v>
      </c>
      <c r="M282" s="98">
        <f t="shared" si="133"/>
        <v>5.9767441860465116</v>
      </c>
      <c r="N282" s="98">
        <f t="shared" si="133"/>
        <v>5.4821428571428568</v>
      </c>
      <c r="O282" s="98">
        <f t="shared" si="133"/>
        <v>5.0735294117647056</v>
      </c>
      <c r="P282" s="98">
        <f t="shared" ref="P282:R282" si="134">IF(P236=0,"-",P46/P236)</f>
        <v>5.083333333333333</v>
      </c>
      <c r="Q282" s="98">
        <f t="shared" si="134"/>
        <v>5.0232558139534884</v>
      </c>
      <c r="R282" s="98">
        <f t="shared" si="134"/>
        <v>4.9491525423728815</v>
      </c>
      <c r="S282" s="27"/>
      <c r="T282" s="10"/>
      <c r="BC282" s="5"/>
    </row>
    <row r="283" spans="1:55" ht="15" hidden="1" customHeight="1" x14ac:dyDescent="0.25">
      <c r="A283" s="677"/>
      <c r="B283" s="677"/>
      <c r="C283" s="262"/>
      <c r="D283" s="261"/>
      <c r="E283" s="78" t="s">
        <v>126</v>
      </c>
      <c r="F283" s="97">
        <f t="shared" ref="F283:O283" si="135">IF(F237=0,"-",F47/F237)</f>
        <v>2.4064542483660132</v>
      </c>
      <c r="G283" s="98">
        <f t="shared" si="135"/>
        <v>2.6610169491525424</v>
      </c>
      <c r="H283" s="98">
        <f t="shared" si="135"/>
        <v>2.4131736526946108</v>
      </c>
      <c r="I283" s="98">
        <f t="shared" si="135"/>
        <v>2.5290322580645159</v>
      </c>
      <c r="J283" s="98">
        <f t="shared" si="135"/>
        <v>2.4</v>
      </c>
      <c r="K283" s="98">
        <f t="shared" si="135"/>
        <v>2.2299465240641712</v>
      </c>
      <c r="L283" s="98">
        <f t="shared" si="135"/>
        <v>2.1969696969696968</v>
      </c>
      <c r="M283" s="98">
        <f t="shared" si="135"/>
        <v>2.6894736842105265</v>
      </c>
      <c r="N283" s="98">
        <f t="shared" si="135"/>
        <v>2.471042471042471</v>
      </c>
      <c r="O283" s="98">
        <f t="shared" si="135"/>
        <v>2.1172161172161172</v>
      </c>
      <c r="P283" s="98">
        <f t="shared" ref="P283:R283" si="136">IF(P237=0,"-",P47/P237)</f>
        <v>2.3901515151515151</v>
      </c>
      <c r="Q283" s="98">
        <f t="shared" si="136"/>
        <v>2.33976833976834</v>
      </c>
      <c r="R283" s="98">
        <f t="shared" si="136"/>
        <v>2.6666666666666665</v>
      </c>
      <c r="S283" s="27"/>
      <c r="T283" s="10"/>
      <c r="BC283" s="5"/>
    </row>
    <row r="284" spans="1:55" ht="15" hidden="1" customHeight="1" x14ac:dyDescent="0.25">
      <c r="A284" s="677"/>
      <c r="B284" s="677"/>
      <c r="C284" s="262"/>
      <c r="D284" s="261"/>
      <c r="E284" s="78" t="s">
        <v>127</v>
      </c>
      <c r="F284" s="97">
        <f t="shared" ref="F284:O284" si="137">IF(F238=0,"-",F48/F238)</f>
        <v>16.643401015228427</v>
      </c>
      <c r="G284" s="98">
        <f t="shared" si="137"/>
        <v>17.566037735849058</v>
      </c>
      <c r="H284" s="98">
        <f t="shared" si="137"/>
        <v>16.600000000000001</v>
      </c>
      <c r="I284" s="98">
        <f t="shared" si="137"/>
        <v>15.564516129032258</v>
      </c>
      <c r="J284" s="98">
        <f t="shared" si="137"/>
        <v>15.739130434782609</v>
      </c>
      <c r="K284" s="98">
        <f t="shared" si="137"/>
        <v>15.097222222222221</v>
      </c>
      <c r="L284" s="98">
        <f t="shared" si="137"/>
        <v>15.781818181818181</v>
      </c>
      <c r="M284" s="98">
        <f t="shared" si="137"/>
        <v>15.262499999999999</v>
      </c>
      <c r="N284" s="98">
        <f t="shared" si="137"/>
        <v>16.833333333333332</v>
      </c>
      <c r="O284" s="98">
        <f t="shared" si="137"/>
        <v>16.273972602739725</v>
      </c>
      <c r="P284" s="98">
        <f t="shared" ref="P284:R284" si="138">IF(P238=0,"-",P48/P238)</f>
        <v>17.357142857142858</v>
      </c>
      <c r="Q284" s="98">
        <f t="shared" si="138"/>
        <v>18.412698412698411</v>
      </c>
      <c r="R284" s="98">
        <f t="shared" si="138"/>
        <v>20.875</v>
      </c>
      <c r="S284" s="27"/>
      <c r="T284" s="10"/>
      <c r="BC284" s="5"/>
    </row>
    <row r="285" spans="1:55" ht="15" hidden="1" customHeight="1" x14ac:dyDescent="0.25">
      <c r="A285" s="677"/>
      <c r="B285" s="677"/>
      <c r="C285" s="262"/>
      <c r="D285" s="261"/>
      <c r="E285" s="78" t="s">
        <v>128</v>
      </c>
      <c r="F285" s="97">
        <f t="shared" ref="F285:O285" si="139">IF(F239=0,"-",F49/F239)</f>
        <v>23.812709030100333</v>
      </c>
      <c r="G285" s="98">
        <f t="shared" si="139"/>
        <v>14.128205128205128</v>
      </c>
      <c r="H285" s="98">
        <f t="shared" si="139"/>
        <v>15.5</v>
      </c>
      <c r="I285" s="98">
        <f t="shared" si="139"/>
        <v>19.294117647058822</v>
      </c>
      <c r="J285" s="98">
        <f t="shared" si="139"/>
        <v>18.257142857142856</v>
      </c>
      <c r="K285" s="98">
        <f t="shared" si="139"/>
        <v>25.791666666666668</v>
      </c>
      <c r="L285" s="98">
        <f t="shared" si="139"/>
        <v>24.944444444444443</v>
      </c>
      <c r="M285" s="98">
        <f t="shared" si="139"/>
        <v>27.782608695652176</v>
      </c>
      <c r="N285" s="98">
        <f t="shared" si="139"/>
        <v>27.727272727272727</v>
      </c>
      <c r="O285" s="98" t="str">
        <f t="shared" si="139"/>
        <v>-</v>
      </c>
      <c r="P285" s="98">
        <f t="shared" ref="P285:R285" si="140">IF(P239=0,"-",P49/P239)</f>
        <v>30.705882352941178</v>
      </c>
      <c r="Q285" s="98">
        <f t="shared" si="140"/>
        <v>28.56</v>
      </c>
      <c r="R285" s="98">
        <f t="shared" si="140"/>
        <v>28.7</v>
      </c>
      <c r="S285" s="27"/>
      <c r="T285" s="10"/>
      <c r="BC285" s="5"/>
    </row>
    <row r="286" spans="1:55" ht="15" hidden="1" customHeight="1" x14ac:dyDescent="0.25">
      <c r="A286" s="677"/>
      <c r="B286" s="677"/>
      <c r="C286" s="263"/>
      <c r="D286" s="264"/>
      <c r="E286" s="52" t="s">
        <v>169</v>
      </c>
      <c r="F286" s="97">
        <f t="shared" ref="F286:O286" si="141">IF(F240=0,"-",F50/F240)</f>
        <v>23.234567901234566</v>
      </c>
      <c r="G286" s="98">
        <f t="shared" si="141"/>
        <v>21.666666666666668</v>
      </c>
      <c r="H286" s="98">
        <f t="shared" si="141"/>
        <v>23.045454545454547</v>
      </c>
      <c r="I286" s="98">
        <f t="shared" si="141"/>
        <v>22.541666666666668</v>
      </c>
      <c r="J286" s="98">
        <f t="shared" si="141"/>
        <v>26.94736842105263</v>
      </c>
      <c r="K286" s="98">
        <f t="shared" si="141"/>
        <v>23.666666666666668</v>
      </c>
      <c r="L286" s="98">
        <f t="shared" si="141"/>
        <v>26.4375</v>
      </c>
      <c r="M286" s="98">
        <f t="shared" si="141"/>
        <v>19.454545454545453</v>
      </c>
      <c r="N286" s="98">
        <f t="shared" si="141"/>
        <v>23.4375</v>
      </c>
      <c r="O286" s="98">
        <f t="shared" si="141"/>
        <v>19.710526315789473</v>
      </c>
      <c r="P286" s="98">
        <f t="shared" ref="P286:R286" si="142">IF(P240=0,"-",P50/P240)</f>
        <v>26.758620689655171</v>
      </c>
      <c r="Q286" s="98">
        <f t="shared" si="142"/>
        <v>23.810810810810811</v>
      </c>
      <c r="R286" s="98">
        <f t="shared" si="142"/>
        <v>25.172413793103448</v>
      </c>
      <c r="S286" s="27"/>
      <c r="T286" s="10"/>
      <c r="BC286" s="5"/>
    </row>
    <row r="287" spans="1:55" ht="15" customHeight="1" x14ac:dyDescent="0.25">
      <c r="C287" s="91" t="s">
        <v>237</v>
      </c>
      <c r="D287" s="92"/>
      <c r="E287" s="92"/>
      <c r="F287" s="550">
        <f t="shared" ref="F287:R287" si="143">F8/F59</f>
        <v>5.4757161179991449</v>
      </c>
      <c r="G287" s="830">
        <f t="shared" si="143"/>
        <v>2.2337858220211162</v>
      </c>
      <c r="H287" s="830">
        <f t="shared" si="143"/>
        <v>2.0846611633710883</v>
      </c>
      <c r="I287" s="830">
        <f t="shared" si="143"/>
        <v>2.0235562310030395</v>
      </c>
      <c r="J287" s="830">
        <f t="shared" si="143"/>
        <v>2.1147208121827412</v>
      </c>
      <c r="K287" s="830">
        <f t="shared" si="143"/>
        <v>2.0271825396825398</v>
      </c>
      <c r="L287" s="830">
        <f t="shared" si="143"/>
        <v>1.9941312093900649</v>
      </c>
      <c r="M287" s="830">
        <f t="shared" si="143"/>
        <v>2.0335584634867034</v>
      </c>
      <c r="N287" s="830">
        <f t="shared" si="143"/>
        <v>2.0579136690647482</v>
      </c>
      <c r="O287" s="830">
        <f t="shared" si="143"/>
        <v>2.0629777939570442</v>
      </c>
      <c r="P287" s="830">
        <f t="shared" si="143"/>
        <v>2.0851729212656367</v>
      </c>
      <c r="Q287" s="830">
        <f t="shared" si="143"/>
        <v>1.9953392024857586</v>
      </c>
      <c r="R287" s="831">
        <f t="shared" si="143"/>
        <v>1.9411233519956654</v>
      </c>
      <c r="BC287" s="5" t="s">
        <v>15</v>
      </c>
    </row>
    <row r="288" spans="1:55" ht="3.75" customHeight="1" x14ac:dyDescent="0.25">
      <c r="C288" s="94"/>
      <c r="D288" s="74"/>
      <c r="E288" s="504"/>
      <c r="F288" s="551"/>
      <c r="G288" s="616"/>
      <c r="H288" s="616"/>
      <c r="I288" s="585"/>
      <c r="J288" s="585"/>
      <c r="K288" s="585"/>
      <c r="L288" s="585"/>
      <c r="M288" s="585"/>
      <c r="N288" s="585"/>
      <c r="O288" s="585"/>
      <c r="P288" s="698"/>
      <c r="Q288" s="585"/>
      <c r="R288" s="617"/>
      <c r="S288" s="421"/>
      <c r="T288" s="10"/>
      <c r="BC288" s="5"/>
    </row>
    <row r="289" spans="3:55" ht="15" customHeight="1" x14ac:dyDescent="0.25">
      <c r="C289" s="96"/>
      <c r="D289" s="125" t="s">
        <v>236</v>
      </c>
      <c r="E289" s="47"/>
      <c r="F289" s="552"/>
      <c r="G289" s="824"/>
      <c r="H289" s="824"/>
      <c r="I289" s="825"/>
      <c r="J289" s="825"/>
      <c r="K289" s="825"/>
      <c r="L289" s="825"/>
      <c r="M289" s="825"/>
      <c r="N289" s="825"/>
      <c r="O289" s="825"/>
      <c r="P289" s="825"/>
      <c r="Q289" s="825"/>
      <c r="R289" s="826"/>
      <c r="S289" s="421"/>
      <c r="T289" s="10"/>
      <c r="BC289" s="5" t="s">
        <v>15</v>
      </c>
    </row>
    <row r="290" spans="3:55" ht="15" customHeight="1" x14ac:dyDescent="0.25">
      <c r="C290" s="96"/>
      <c r="D290" s="96"/>
      <c r="E290" s="78" t="s">
        <v>99</v>
      </c>
      <c r="F290" s="552">
        <f t="shared" ref="F290:R290" si="144">F9/F62</f>
        <v>1.8296122209165688</v>
      </c>
      <c r="G290" s="827">
        <f t="shared" si="144"/>
        <v>1.3809523809523809</v>
      </c>
      <c r="H290" s="827">
        <f t="shared" si="144"/>
        <v>1.3214285714285714</v>
      </c>
      <c r="I290" s="827">
        <f t="shared" si="144"/>
        <v>1.2413793103448276</v>
      </c>
      <c r="J290" s="827">
        <f t="shared" si="144"/>
        <v>1.2941176470588236</v>
      </c>
      <c r="K290" s="827">
        <f t="shared" si="144"/>
        <v>1.3055555555555556</v>
      </c>
      <c r="L290" s="827">
        <f t="shared" si="144"/>
        <v>1.1864406779661016</v>
      </c>
      <c r="M290" s="827">
        <f t="shared" si="144"/>
        <v>1.1375</v>
      </c>
      <c r="N290" s="827">
        <f t="shared" si="144"/>
        <v>1.2755905511811023</v>
      </c>
      <c r="O290" s="827">
        <f t="shared" si="144"/>
        <v>1.2442748091603053</v>
      </c>
      <c r="P290" s="827">
        <f t="shared" si="144"/>
        <v>1.3813559322033899</v>
      </c>
      <c r="Q290" s="827">
        <f t="shared" si="144"/>
        <v>1.25</v>
      </c>
      <c r="R290" s="828">
        <f t="shared" si="144"/>
        <v>1.2657342657342658</v>
      </c>
      <c r="S290" s="421"/>
      <c r="T290" s="10"/>
      <c r="BC290" s="5"/>
    </row>
    <row r="291" spans="3:55" ht="15" customHeight="1" x14ac:dyDescent="0.25">
      <c r="C291" s="96"/>
      <c r="D291" s="96"/>
      <c r="E291" s="78" t="s">
        <v>100</v>
      </c>
      <c r="F291" s="552">
        <f t="shared" ref="F291:R291" si="145">F10/F63</f>
        <v>1.5289046653144016</v>
      </c>
      <c r="G291" s="827">
        <f t="shared" si="145"/>
        <v>1.1056338028169015</v>
      </c>
      <c r="H291" s="827">
        <f t="shared" si="145"/>
        <v>1.101123595505618</v>
      </c>
      <c r="I291" s="827">
        <f t="shared" si="145"/>
        <v>1.094688221709007</v>
      </c>
      <c r="J291" s="827">
        <f t="shared" si="145"/>
        <v>1.0608899297423888</v>
      </c>
      <c r="K291" s="827">
        <f t="shared" si="145"/>
        <v>1.0731132075471699</v>
      </c>
      <c r="L291" s="827">
        <f t="shared" si="145"/>
        <v>1.062200956937799</v>
      </c>
      <c r="M291" s="827">
        <f t="shared" si="145"/>
        <v>1.0606796116504855</v>
      </c>
      <c r="N291" s="827">
        <f t="shared" si="145"/>
        <v>1.0656370656370657</v>
      </c>
      <c r="O291" s="827">
        <f t="shared" si="145"/>
        <v>1.064638783269962</v>
      </c>
      <c r="P291" s="827">
        <f t="shared" si="145"/>
        <v>1.0757855822550833</v>
      </c>
      <c r="Q291" s="827">
        <f t="shared" si="145"/>
        <v>1.0541516245487366</v>
      </c>
      <c r="R291" s="828">
        <f t="shared" si="145"/>
        <v>1.0688259109311742</v>
      </c>
      <c r="S291" s="421"/>
      <c r="T291" s="10"/>
      <c r="BC291" s="5"/>
    </row>
    <row r="292" spans="3:55" ht="15" customHeight="1" x14ac:dyDescent="0.25">
      <c r="C292" s="96"/>
      <c r="D292" s="96"/>
      <c r="E292" s="78" t="s">
        <v>101</v>
      </c>
      <c r="F292" s="552">
        <f t="shared" ref="F292:R292" si="146">F11/F64</f>
        <v>2.5071770334928232</v>
      </c>
      <c r="G292" s="827">
        <f t="shared" si="146"/>
        <v>1.6753246753246753</v>
      </c>
      <c r="H292" s="827">
        <f t="shared" si="146"/>
        <v>1.4911242603550297</v>
      </c>
      <c r="I292" s="827">
        <f t="shared" si="146"/>
        <v>1.4879518072289157</v>
      </c>
      <c r="J292" s="827">
        <f t="shared" si="146"/>
        <v>1.4693877551020409</v>
      </c>
      <c r="K292" s="827">
        <f t="shared" si="146"/>
        <v>1.5866666666666667</v>
      </c>
      <c r="L292" s="827">
        <f t="shared" si="146"/>
        <v>1.5223880597014925</v>
      </c>
      <c r="M292" s="827">
        <f t="shared" si="146"/>
        <v>1.3520000000000001</v>
      </c>
      <c r="N292" s="827">
        <f t="shared" si="146"/>
        <v>1.4523809523809523</v>
      </c>
      <c r="O292" s="827">
        <f t="shared" si="146"/>
        <v>1.3225806451612903</v>
      </c>
      <c r="P292" s="827">
        <f t="shared" si="146"/>
        <v>1.2727272727272727</v>
      </c>
      <c r="Q292" s="827">
        <f t="shared" si="146"/>
        <v>1.3790849673202614</v>
      </c>
      <c r="R292" s="828">
        <f t="shared" si="146"/>
        <v>1.3774834437086092</v>
      </c>
      <c r="S292" s="421"/>
      <c r="T292" s="10"/>
      <c r="BC292" s="5"/>
    </row>
    <row r="293" spans="3:55" ht="15" customHeight="1" x14ac:dyDescent="0.25">
      <c r="C293" s="96"/>
      <c r="D293" s="96"/>
      <c r="E293" s="78" t="s">
        <v>102</v>
      </c>
      <c r="F293" s="552">
        <f t="shared" ref="F293:R293" si="147">F12/F65</f>
        <v>2.8036674043629466</v>
      </c>
      <c r="G293" s="827">
        <f t="shared" si="147"/>
        <v>1.2222222222222223</v>
      </c>
      <c r="H293" s="827">
        <f t="shared" si="147"/>
        <v>1.2087591240875912</v>
      </c>
      <c r="I293" s="827">
        <f t="shared" si="147"/>
        <v>1.1313672922252012</v>
      </c>
      <c r="J293" s="827">
        <f t="shared" si="147"/>
        <v>1.1783333333333332</v>
      </c>
      <c r="K293" s="827">
        <f t="shared" si="147"/>
        <v>1.1042944785276074</v>
      </c>
      <c r="L293" s="827">
        <f t="shared" si="147"/>
        <v>1.1308724832214765</v>
      </c>
      <c r="M293" s="827">
        <f t="shared" si="147"/>
        <v>1.1191275167785235</v>
      </c>
      <c r="N293" s="827">
        <f t="shared" si="147"/>
        <v>1.1371681415929205</v>
      </c>
      <c r="O293" s="827">
        <f t="shared" si="147"/>
        <v>1.1050156739811912</v>
      </c>
      <c r="P293" s="827">
        <f t="shared" si="147"/>
        <v>1.1377049180327869</v>
      </c>
      <c r="Q293" s="827">
        <f t="shared" si="147"/>
        <v>1.1417565485362096</v>
      </c>
      <c r="R293" s="828">
        <f t="shared" si="147"/>
        <v>1.1204013377926421</v>
      </c>
      <c r="S293" s="421"/>
      <c r="T293" s="10"/>
      <c r="BC293" s="5"/>
    </row>
    <row r="294" spans="3:55" ht="15" customHeight="1" x14ac:dyDescent="0.25">
      <c r="C294" s="96"/>
      <c r="D294" s="96"/>
      <c r="E294" s="78" t="s">
        <v>89</v>
      </c>
      <c r="F294" s="552">
        <f t="shared" ref="F294:R294" si="148">F13/F66</f>
        <v>1.2178217821782178</v>
      </c>
      <c r="G294" s="827">
        <f t="shared" si="148"/>
        <v>1.0416666666666667</v>
      </c>
      <c r="H294" s="827">
        <f t="shared" si="148"/>
        <v>1.1428571428571428</v>
      </c>
      <c r="I294" s="827">
        <f t="shared" si="148"/>
        <v>1</v>
      </c>
      <c r="J294" s="827">
        <f t="shared" si="148"/>
        <v>1</v>
      </c>
      <c r="K294" s="827">
        <f t="shared" si="148"/>
        <v>1.0526315789473684</v>
      </c>
      <c r="L294" s="827">
        <f t="shared" si="148"/>
        <v>1.0588235294117647</v>
      </c>
      <c r="M294" s="827">
        <f t="shared" si="148"/>
        <v>1</v>
      </c>
      <c r="N294" s="827">
        <f t="shared" si="148"/>
        <v>1</v>
      </c>
      <c r="O294" s="827">
        <f t="shared" si="148"/>
        <v>1</v>
      </c>
      <c r="P294" s="827">
        <f t="shared" si="148"/>
        <v>1</v>
      </c>
      <c r="Q294" s="827">
        <f t="shared" si="148"/>
        <v>1.04</v>
      </c>
      <c r="R294" s="828">
        <f t="shared" si="148"/>
        <v>1.08</v>
      </c>
      <c r="S294" s="421"/>
      <c r="T294" s="10"/>
      <c r="BC294" s="5"/>
    </row>
    <row r="295" spans="3:55" ht="15" customHeight="1" x14ac:dyDescent="0.25">
      <c r="C295" s="96"/>
      <c r="D295" s="96"/>
      <c r="E295" s="78" t="s">
        <v>103</v>
      </c>
      <c r="F295" s="552">
        <f t="shared" ref="F295:R295" si="149">F14/F67</f>
        <v>2.5972629521016617</v>
      </c>
      <c r="G295" s="827">
        <f t="shared" si="149"/>
        <v>1.1581920903954803</v>
      </c>
      <c r="H295" s="827">
        <f t="shared" si="149"/>
        <v>1.3333333333333333</v>
      </c>
      <c r="I295" s="827">
        <f t="shared" si="149"/>
        <v>1.2985781990521328</v>
      </c>
      <c r="J295" s="827">
        <f t="shared" si="149"/>
        <v>1.2060301507537687</v>
      </c>
      <c r="K295" s="827">
        <f t="shared" si="149"/>
        <v>1.2550335570469799</v>
      </c>
      <c r="L295" s="827">
        <f t="shared" si="149"/>
        <v>1.1776315789473684</v>
      </c>
      <c r="M295" s="827">
        <f t="shared" si="149"/>
        <v>1.193103448275862</v>
      </c>
      <c r="N295" s="827">
        <f t="shared" si="149"/>
        <v>1.2517006802721089</v>
      </c>
      <c r="O295" s="827">
        <f t="shared" si="149"/>
        <v>1.2267441860465116</v>
      </c>
      <c r="P295" s="827">
        <f t="shared" si="149"/>
        <v>1.3482587064676617</v>
      </c>
      <c r="Q295" s="827">
        <f t="shared" si="149"/>
        <v>1.1818181818181819</v>
      </c>
      <c r="R295" s="828">
        <f t="shared" si="149"/>
        <v>1.2240437158469946</v>
      </c>
      <c r="S295" s="421"/>
      <c r="T295" s="10"/>
      <c r="BC295" s="5"/>
    </row>
    <row r="296" spans="3:55" ht="15" customHeight="1" x14ac:dyDescent="0.25">
      <c r="C296" s="96"/>
      <c r="D296" s="96"/>
      <c r="E296" s="78" t="s">
        <v>104</v>
      </c>
      <c r="F296" s="552">
        <f t="shared" ref="F296:R296" si="150">F15/F68</f>
        <v>1.9769685652038593</v>
      </c>
      <c r="G296" s="827">
        <f t="shared" si="150"/>
        <v>1.2111650485436893</v>
      </c>
      <c r="H296" s="827">
        <f t="shared" si="150"/>
        <v>1.1995565410199556</v>
      </c>
      <c r="I296" s="827">
        <f t="shared" si="150"/>
        <v>1.1713554987212276</v>
      </c>
      <c r="J296" s="827">
        <f t="shared" si="150"/>
        <v>1.2086330935251799</v>
      </c>
      <c r="K296" s="827">
        <f t="shared" si="150"/>
        <v>1.1847575057736721</v>
      </c>
      <c r="L296" s="827">
        <f t="shared" si="150"/>
        <v>1.1631205673758864</v>
      </c>
      <c r="M296" s="827">
        <f t="shared" si="150"/>
        <v>1.1981981981981982</v>
      </c>
      <c r="N296" s="827">
        <f t="shared" si="150"/>
        <v>1.1568265682656826</v>
      </c>
      <c r="O296" s="827">
        <f t="shared" si="150"/>
        <v>1.1666666666666667</v>
      </c>
      <c r="P296" s="827">
        <f t="shared" si="150"/>
        <v>1.2224371373307543</v>
      </c>
      <c r="Q296" s="827">
        <f t="shared" si="150"/>
        <v>1.161793372319688</v>
      </c>
      <c r="R296" s="828">
        <f t="shared" si="150"/>
        <v>1.0997375328083989</v>
      </c>
      <c r="S296" s="421"/>
      <c r="T296" s="10"/>
      <c r="BC296" s="5"/>
    </row>
    <row r="297" spans="3:55" ht="15" customHeight="1" x14ac:dyDescent="0.25">
      <c r="C297" s="96"/>
      <c r="D297" s="96"/>
      <c r="E297" s="78" t="s">
        <v>105</v>
      </c>
      <c r="F297" s="552">
        <f t="shared" ref="F297:R297" si="151">F16/F69</f>
        <v>2.5861027190332324</v>
      </c>
      <c r="G297" s="827">
        <f t="shared" si="151"/>
        <v>1.2673267326732673</v>
      </c>
      <c r="H297" s="827">
        <f t="shared" si="151"/>
        <v>1.2389078498293515</v>
      </c>
      <c r="I297" s="827">
        <f t="shared" si="151"/>
        <v>1.2176470588235293</v>
      </c>
      <c r="J297" s="827">
        <f t="shared" si="151"/>
        <v>1.3152542372881355</v>
      </c>
      <c r="K297" s="827">
        <f t="shared" si="151"/>
        <v>1.2906249999999999</v>
      </c>
      <c r="L297" s="827">
        <f t="shared" si="151"/>
        <v>1.284375</v>
      </c>
      <c r="M297" s="827">
        <f t="shared" si="151"/>
        <v>1.2973856209150327</v>
      </c>
      <c r="N297" s="827">
        <f t="shared" si="151"/>
        <v>1.3214285714285714</v>
      </c>
      <c r="O297" s="827">
        <f t="shared" si="151"/>
        <v>1.2772020725388602</v>
      </c>
      <c r="P297" s="827">
        <f t="shared" si="151"/>
        <v>1.2899408284023668</v>
      </c>
      <c r="Q297" s="827">
        <f t="shared" si="151"/>
        <v>1.2481203007518797</v>
      </c>
      <c r="R297" s="828">
        <f t="shared" si="151"/>
        <v>1.1927083333333333</v>
      </c>
      <c r="S297" s="421"/>
      <c r="T297" s="10"/>
      <c r="BC297" s="5"/>
    </row>
    <row r="298" spans="3:55" ht="15" customHeight="1" x14ac:dyDescent="0.25">
      <c r="C298" s="96"/>
      <c r="D298" s="96"/>
      <c r="E298" s="78" t="s">
        <v>106</v>
      </c>
      <c r="F298" s="552">
        <f t="shared" ref="F298:R298" si="152">F17/F70</f>
        <v>2.1822558459422283</v>
      </c>
      <c r="G298" s="827">
        <f t="shared" si="152"/>
        <v>1.2148760330578512</v>
      </c>
      <c r="H298" s="827">
        <f t="shared" si="152"/>
        <v>1.215625</v>
      </c>
      <c r="I298" s="827">
        <f t="shared" si="152"/>
        <v>1.0938775510204082</v>
      </c>
      <c r="J298" s="827">
        <f t="shared" si="152"/>
        <v>1.1180555555555556</v>
      </c>
      <c r="K298" s="827">
        <f t="shared" si="152"/>
        <v>1.1214953271028036</v>
      </c>
      <c r="L298" s="827">
        <f t="shared" si="152"/>
        <v>1.09375</v>
      </c>
      <c r="M298" s="827">
        <f t="shared" si="152"/>
        <v>1.1186440677966101</v>
      </c>
      <c r="N298" s="827">
        <f t="shared" si="152"/>
        <v>1.0891089108910892</v>
      </c>
      <c r="O298" s="827">
        <f t="shared" si="152"/>
        <v>1.0690909090909091</v>
      </c>
      <c r="P298" s="827">
        <f t="shared" si="152"/>
        <v>1.0725806451612903</v>
      </c>
      <c r="Q298" s="827">
        <f t="shared" si="152"/>
        <v>1.0618181818181818</v>
      </c>
      <c r="R298" s="828">
        <f t="shared" si="152"/>
        <v>1.087962962962963</v>
      </c>
      <c r="S298" s="421"/>
      <c r="T298" s="10"/>
      <c r="BC298" s="5"/>
    </row>
    <row r="299" spans="3:55" ht="15" customHeight="1" x14ac:dyDescent="0.25">
      <c r="C299" s="96"/>
      <c r="D299" s="96"/>
      <c r="E299" s="78" t="s">
        <v>107</v>
      </c>
      <c r="F299" s="552">
        <f t="shared" ref="F299:R299" si="153">F18/F71</f>
        <v>1.484920634920635</v>
      </c>
      <c r="G299" s="827">
        <f t="shared" si="153"/>
        <v>1.0097087378640777</v>
      </c>
      <c r="H299" s="827">
        <f t="shared" si="153"/>
        <v>1.0208333333333333</v>
      </c>
      <c r="I299" s="827">
        <f t="shared" si="153"/>
        <v>1.0575916230366491</v>
      </c>
      <c r="J299" s="827">
        <f t="shared" si="153"/>
        <v>1.0229007633587786</v>
      </c>
      <c r="K299" s="827">
        <f t="shared" si="153"/>
        <v>1.0427350427350428</v>
      </c>
      <c r="L299" s="827">
        <f t="shared" si="153"/>
        <v>1.0396039603960396</v>
      </c>
      <c r="M299" s="827">
        <f t="shared" si="153"/>
        <v>1.0308641975308641</v>
      </c>
      <c r="N299" s="827">
        <f t="shared" si="153"/>
        <v>1.027027027027027</v>
      </c>
      <c r="O299" s="827">
        <f t="shared" si="153"/>
        <v>1.0074626865671641</v>
      </c>
      <c r="P299" s="827">
        <f t="shared" si="153"/>
        <v>1.0410958904109588</v>
      </c>
      <c r="Q299" s="827">
        <f t="shared" si="153"/>
        <v>1.0263157894736843</v>
      </c>
      <c r="R299" s="828">
        <f t="shared" si="153"/>
        <v>1.0410958904109588</v>
      </c>
      <c r="BC299" s="5"/>
    </row>
    <row r="300" spans="3:55" ht="15" customHeight="1" x14ac:dyDescent="0.25">
      <c r="C300" s="96"/>
      <c r="D300" s="96"/>
      <c r="E300" s="78" t="s">
        <v>108</v>
      </c>
      <c r="F300" s="552">
        <f t="shared" ref="F300:R300" si="154">F19/F72</f>
        <v>2.0686641697877652</v>
      </c>
      <c r="G300" s="827">
        <f t="shared" si="154"/>
        <v>1.3595505617977528</v>
      </c>
      <c r="H300" s="827">
        <f t="shared" si="154"/>
        <v>1.3245614035087718</v>
      </c>
      <c r="I300" s="827">
        <f t="shared" si="154"/>
        <v>1.3161764705882353</v>
      </c>
      <c r="J300" s="827">
        <f t="shared" si="154"/>
        <v>1.3577235772357723</v>
      </c>
      <c r="K300" s="827">
        <f t="shared" si="154"/>
        <v>1.3978494623655915</v>
      </c>
      <c r="L300" s="827">
        <f t="shared" si="154"/>
        <v>1.2173913043478262</v>
      </c>
      <c r="M300" s="827">
        <f t="shared" si="154"/>
        <v>1.3052631578947369</v>
      </c>
      <c r="N300" s="827">
        <f t="shared" si="154"/>
        <v>1.1707317073170731</v>
      </c>
      <c r="O300" s="827">
        <f t="shared" si="154"/>
        <v>1.2869565217391303</v>
      </c>
      <c r="P300" s="827">
        <f t="shared" si="154"/>
        <v>1.211111111111111</v>
      </c>
      <c r="Q300" s="827">
        <f t="shared" si="154"/>
        <v>1.1142857142857143</v>
      </c>
      <c r="R300" s="828">
        <f t="shared" si="154"/>
        <v>1.2095238095238094</v>
      </c>
      <c r="S300" s="421"/>
      <c r="T300" s="10"/>
      <c r="BC300" s="5"/>
    </row>
    <row r="301" spans="3:55" ht="15" customHeight="1" x14ac:dyDescent="0.25">
      <c r="C301" s="96"/>
      <c r="D301" s="96"/>
      <c r="E301" s="78" t="s">
        <v>109</v>
      </c>
      <c r="F301" s="552">
        <f t="shared" ref="F301:R301" si="155">F20/F73</f>
        <v>7.9933510638297873</v>
      </c>
      <c r="G301" s="827">
        <f t="shared" si="155"/>
        <v>2.0762331838565022</v>
      </c>
      <c r="H301" s="827">
        <f t="shared" si="155"/>
        <v>2.1719457013574659</v>
      </c>
      <c r="I301" s="827">
        <f t="shared" si="155"/>
        <v>2.0848214285714284</v>
      </c>
      <c r="J301" s="827">
        <f t="shared" si="155"/>
        <v>2.1213389121338913</v>
      </c>
      <c r="K301" s="827">
        <f t="shared" si="155"/>
        <v>2.1932773109243699</v>
      </c>
      <c r="L301" s="827">
        <f t="shared" si="155"/>
        <v>2.0249999999999999</v>
      </c>
      <c r="M301" s="827">
        <f t="shared" si="155"/>
        <v>2.2622222222222224</v>
      </c>
      <c r="N301" s="827">
        <f t="shared" si="155"/>
        <v>2.0784313725490198</v>
      </c>
      <c r="O301" s="827">
        <f t="shared" si="155"/>
        <v>2.0120481927710845</v>
      </c>
      <c r="P301" s="827">
        <f t="shared" si="155"/>
        <v>2.0228136882129277</v>
      </c>
      <c r="Q301" s="827">
        <f t="shared" si="155"/>
        <v>1.9522058823529411</v>
      </c>
      <c r="R301" s="828">
        <f t="shared" si="155"/>
        <v>1.8089887640449438</v>
      </c>
      <c r="S301" s="421"/>
      <c r="T301" s="10"/>
      <c r="BC301" s="5"/>
    </row>
    <row r="302" spans="3:55" ht="15" customHeight="1" x14ac:dyDescent="0.25">
      <c r="C302" s="96"/>
      <c r="D302" s="96"/>
      <c r="E302" s="362" t="s">
        <v>232</v>
      </c>
      <c r="F302" s="552">
        <f t="shared" ref="F302:R302" si="156">F21/F74</f>
        <v>4.5225225225225225</v>
      </c>
      <c r="G302" s="827">
        <f t="shared" si="156"/>
        <v>1.4</v>
      </c>
      <c r="H302" s="827">
        <f t="shared" si="156"/>
        <v>1.3571428571428572</v>
      </c>
      <c r="I302" s="827">
        <f t="shared" si="156"/>
        <v>1.4333333333333333</v>
      </c>
      <c r="J302" s="827">
        <f t="shared" si="156"/>
        <v>1.5094339622641511</v>
      </c>
      <c r="K302" s="827">
        <f t="shared" si="156"/>
        <v>1.8918918918918919</v>
      </c>
      <c r="L302" s="827">
        <f t="shared" si="156"/>
        <v>1.673913043478261</v>
      </c>
      <c r="M302" s="827">
        <f t="shared" si="156"/>
        <v>1.5476190476190477</v>
      </c>
      <c r="N302" s="827">
        <f t="shared" si="156"/>
        <v>1.6724137931034482</v>
      </c>
      <c r="O302" s="827">
        <f t="shared" si="156"/>
        <v>1.46</v>
      </c>
      <c r="P302" s="827">
        <f t="shared" si="156"/>
        <v>1.8309859154929577</v>
      </c>
      <c r="Q302" s="827">
        <f t="shared" si="156"/>
        <v>1.9722222222222223</v>
      </c>
      <c r="R302" s="828">
        <f t="shared" si="156"/>
        <v>2.0289855072463769</v>
      </c>
      <c r="S302" s="421"/>
      <c r="T302" s="10"/>
      <c r="BC302" s="5"/>
    </row>
    <row r="303" spans="3:55" ht="15" customHeight="1" x14ac:dyDescent="0.25">
      <c r="C303" s="96"/>
      <c r="D303" s="96"/>
      <c r="E303" s="78" t="s">
        <v>110</v>
      </c>
      <c r="F303" s="552">
        <f t="shared" ref="F303:R303" si="157">F22/F75</f>
        <v>1.794392523364486</v>
      </c>
      <c r="G303" s="827">
        <f t="shared" si="157"/>
        <v>1.2933333333333332</v>
      </c>
      <c r="H303" s="827">
        <f t="shared" si="157"/>
        <v>1.2222222222222223</v>
      </c>
      <c r="I303" s="827">
        <f t="shared" si="157"/>
        <v>1.198019801980198</v>
      </c>
      <c r="J303" s="827">
        <f t="shared" si="157"/>
        <v>1.3913043478260869</v>
      </c>
      <c r="K303" s="827">
        <f t="shared" si="157"/>
        <v>1.2555555555555555</v>
      </c>
      <c r="L303" s="827">
        <f t="shared" si="157"/>
        <v>1.2289156626506024</v>
      </c>
      <c r="M303" s="827">
        <f t="shared" si="157"/>
        <v>1.2142857142857142</v>
      </c>
      <c r="N303" s="827">
        <f t="shared" si="157"/>
        <v>1.3289473684210527</v>
      </c>
      <c r="O303" s="827">
        <f t="shared" si="157"/>
        <v>1.2717391304347827</v>
      </c>
      <c r="P303" s="827">
        <f t="shared" si="157"/>
        <v>1.2934782608695652</v>
      </c>
      <c r="Q303" s="827">
        <f t="shared" si="157"/>
        <v>1.1206896551724137</v>
      </c>
      <c r="R303" s="828">
        <f t="shared" si="157"/>
        <v>1.1341463414634145</v>
      </c>
      <c r="S303" s="421"/>
      <c r="T303" s="10"/>
      <c r="BC303" s="5"/>
    </row>
    <row r="304" spans="3:55" ht="15" customHeight="1" x14ac:dyDescent="0.25">
      <c r="C304" s="96"/>
      <c r="D304" s="96"/>
      <c r="E304" s="78" t="s">
        <v>111</v>
      </c>
      <c r="F304" s="552">
        <f t="shared" ref="F304:R304" si="158">F23/F76</f>
        <v>1.9510831586303286</v>
      </c>
      <c r="G304" s="827">
        <f t="shared" si="158"/>
        <v>1.0711382113821137</v>
      </c>
      <c r="H304" s="827">
        <f t="shared" si="158"/>
        <v>1.100250626566416</v>
      </c>
      <c r="I304" s="827">
        <f t="shared" si="158"/>
        <v>1.0729613733905579</v>
      </c>
      <c r="J304" s="827">
        <f t="shared" si="158"/>
        <v>1.0738255033557047</v>
      </c>
      <c r="K304" s="827">
        <f t="shared" si="158"/>
        <v>1.0460048426150121</v>
      </c>
      <c r="L304" s="827">
        <f t="shared" si="158"/>
        <v>1.0600522193211488</v>
      </c>
      <c r="M304" s="827">
        <f t="shared" si="158"/>
        <v>1.0765550239234449</v>
      </c>
      <c r="N304" s="827">
        <f t="shared" si="158"/>
        <v>1.0751173708920188</v>
      </c>
      <c r="O304" s="827">
        <f t="shared" si="158"/>
        <v>1.0874035989717223</v>
      </c>
      <c r="P304" s="827">
        <f t="shared" si="158"/>
        <v>1.0855949895615866</v>
      </c>
      <c r="Q304" s="827">
        <f t="shared" si="158"/>
        <v>1.0785123966942149</v>
      </c>
      <c r="R304" s="828">
        <f t="shared" si="158"/>
        <v>1.0621890547263682</v>
      </c>
      <c r="S304" s="421"/>
      <c r="T304" s="10"/>
      <c r="BC304" s="5"/>
    </row>
    <row r="305" spans="3:55" ht="15" customHeight="1" x14ac:dyDescent="0.25">
      <c r="C305" s="96"/>
      <c r="D305" s="96"/>
      <c r="E305" s="78" t="s">
        <v>112</v>
      </c>
      <c r="F305" s="552">
        <f t="shared" ref="F305:R305" si="159">F24/F77</f>
        <v>2.991253644314869</v>
      </c>
      <c r="G305" s="827">
        <f t="shared" si="159"/>
        <v>1.3149999999999999</v>
      </c>
      <c r="H305" s="827">
        <f t="shared" si="159"/>
        <v>1.2941176470588236</v>
      </c>
      <c r="I305" s="827">
        <f t="shared" si="159"/>
        <v>1.3681318681318682</v>
      </c>
      <c r="J305" s="827">
        <f t="shared" si="159"/>
        <v>1.3049999999999999</v>
      </c>
      <c r="K305" s="827">
        <f t="shared" si="159"/>
        <v>1.2923076923076924</v>
      </c>
      <c r="L305" s="827">
        <f t="shared" si="159"/>
        <v>1.2461538461538462</v>
      </c>
      <c r="M305" s="827">
        <f t="shared" si="159"/>
        <v>1.3867924528301887</v>
      </c>
      <c r="N305" s="827">
        <f t="shared" si="159"/>
        <v>1.2602739726027397</v>
      </c>
      <c r="O305" s="827">
        <f t="shared" si="159"/>
        <v>1.2843601895734598</v>
      </c>
      <c r="P305" s="827">
        <f t="shared" si="159"/>
        <v>1.2772727272727273</v>
      </c>
      <c r="Q305" s="827">
        <f t="shared" si="159"/>
        <v>1.172972972972973</v>
      </c>
      <c r="R305" s="828">
        <f t="shared" si="159"/>
        <v>1.2176470588235293</v>
      </c>
      <c r="S305" s="421"/>
      <c r="T305" s="10"/>
      <c r="BC305" s="5"/>
    </row>
    <row r="306" spans="3:55" ht="15" customHeight="1" x14ac:dyDescent="0.25">
      <c r="C306" s="96"/>
      <c r="D306" s="96"/>
      <c r="E306" s="78" t="s">
        <v>148</v>
      </c>
      <c r="F306" s="552">
        <f t="shared" ref="F306:R306" si="160">F25/F78</f>
        <v>2.9112602535421326</v>
      </c>
      <c r="G306" s="827">
        <f t="shared" si="160"/>
        <v>1.3543307086614174</v>
      </c>
      <c r="H306" s="827">
        <f t="shared" si="160"/>
        <v>1.2888086642599279</v>
      </c>
      <c r="I306" s="827">
        <f t="shared" si="160"/>
        <v>1.247148288973384</v>
      </c>
      <c r="J306" s="827">
        <f t="shared" si="160"/>
        <v>1.2214022140221403</v>
      </c>
      <c r="K306" s="827">
        <f t="shared" si="160"/>
        <v>1.2749999999999999</v>
      </c>
      <c r="L306" s="827">
        <f t="shared" si="160"/>
        <v>1.2286995515695067</v>
      </c>
      <c r="M306" s="827">
        <f t="shared" si="160"/>
        <v>1.3349056603773586</v>
      </c>
      <c r="N306" s="827">
        <f t="shared" si="160"/>
        <v>1.3099173553719008</v>
      </c>
      <c r="O306" s="827">
        <f t="shared" si="160"/>
        <v>1.2446351931330473</v>
      </c>
      <c r="P306" s="827">
        <f t="shared" si="160"/>
        <v>1.4131274131274132</v>
      </c>
      <c r="Q306" s="827">
        <f t="shared" si="160"/>
        <v>1.4135338345864661</v>
      </c>
      <c r="R306" s="828">
        <f t="shared" si="160"/>
        <v>1.360655737704918</v>
      </c>
      <c r="S306" s="421"/>
      <c r="T306" s="10"/>
      <c r="BC306" s="5"/>
    </row>
    <row r="307" spans="3:55" ht="15" customHeight="1" x14ac:dyDescent="0.25">
      <c r="C307" s="96"/>
      <c r="D307" s="96"/>
      <c r="E307" s="78" t="s">
        <v>231</v>
      </c>
      <c r="F307" s="552">
        <f t="shared" ref="F307:R307" si="161">F26/F79</f>
        <v>2.039525691699605</v>
      </c>
      <c r="G307" s="827">
        <f t="shared" si="161"/>
        <v>1.0416666666666667</v>
      </c>
      <c r="H307" s="827">
        <f t="shared" si="161"/>
        <v>1.0256410256410255</v>
      </c>
      <c r="I307" s="827">
        <f t="shared" si="161"/>
        <v>1.25</v>
      </c>
      <c r="J307" s="827">
        <f t="shared" si="161"/>
        <v>1.1666666666666667</v>
      </c>
      <c r="K307" s="827">
        <f t="shared" si="161"/>
        <v>1.1395348837209303</v>
      </c>
      <c r="L307" s="827">
        <f t="shared" si="161"/>
        <v>1.03125</v>
      </c>
      <c r="M307" s="827">
        <f t="shared" si="161"/>
        <v>1.3333333333333333</v>
      </c>
      <c r="N307" s="827">
        <f t="shared" si="161"/>
        <v>1.0731707317073171</v>
      </c>
      <c r="O307" s="827">
        <f t="shared" si="161"/>
        <v>1.0196078431372548</v>
      </c>
      <c r="P307" s="827">
        <f t="shared" si="161"/>
        <v>1.1176470588235294</v>
      </c>
      <c r="Q307" s="827">
        <f t="shared" si="161"/>
        <v>1.0357142857142858</v>
      </c>
      <c r="R307" s="828">
        <f t="shared" si="161"/>
        <v>1</v>
      </c>
      <c r="S307" s="421"/>
      <c r="T307" s="10"/>
      <c r="BC307" s="5"/>
    </row>
    <row r="308" spans="3:55" ht="15" customHeight="1" x14ac:dyDescent="0.25">
      <c r="C308" s="96"/>
      <c r="D308" s="96"/>
      <c r="E308" s="78" t="s">
        <v>260</v>
      </c>
      <c r="F308" s="552">
        <f t="shared" ref="F308:F324" si="162">F27/F80</f>
        <v>1.6054421768707483</v>
      </c>
      <c r="G308" s="827"/>
      <c r="H308" s="827"/>
      <c r="I308" s="827"/>
      <c r="J308" s="827"/>
      <c r="K308" s="827">
        <f t="shared" ref="K308:R309" si="163">K27/K80</f>
        <v>1.4054054054054055</v>
      </c>
      <c r="L308" s="827">
        <f t="shared" si="163"/>
        <v>1.4130434782608696</v>
      </c>
      <c r="M308" s="827">
        <f t="shared" si="163"/>
        <v>1.5675675675675675</v>
      </c>
      <c r="N308" s="827">
        <f t="shared" si="163"/>
        <v>1.4347826086956521</v>
      </c>
      <c r="O308" s="827">
        <f t="shared" si="163"/>
        <v>1.2173913043478262</v>
      </c>
      <c r="P308" s="827">
        <f t="shared" si="163"/>
        <v>1.5</v>
      </c>
      <c r="Q308" s="827">
        <f t="shared" si="163"/>
        <v>1.3695652173913044</v>
      </c>
      <c r="R308" s="828">
        <f t="shared" si="163"/>
        <v>1.1764705882352942</v>
      </c>
      <c r="S308" s="421"/>
      <c r="T308" s="10"/>
      <c r="BC308" s="5"/>
    </row>
    <row r="309" spans="3:55" ht="15" customHeight="1" x14ac:dyDescent="0.25">
      <c r="C309" s="96"/>
      <c r="D309" s="96"/>
      <c r="E309" s="78" t="s">
        <v>280</v>
      </c>
      <c r="F309" s="552">
        <f t="shared" si="162"/>
        <v>2.5142857142857142</v>
      </c>
      <c r="G309" s="827"/>
      <c r="H309" s="827"/>
      <c r="I309" s="827"/>
      <c r="J309" s="827"/>
      <c r="K309" s="827"/>
      <c r="L309" s="827"/>
      <c r="M309" s="827"/>
      <c r="N309" s="827">
        <f t="shared" ref="N309:R324" si="164">N28/N81</f>
        <v>1.3870967741935485</v>
      </c>
      <c r="O309" s="827">
        <f t="shared" si="163"/>
        <v>1.2222222222222223</v>
      </c>
      <c r="P309" s="827">
        <f t="shared" ref="P309:R309" si="165">P28/P81</f>
        <v>1.4242424242424243</v>
      </c>
      <c r="Q309" s="827">
        <f t="shared" si="165"/>
        <v>1.0769230769230769</v>
      </c>
      <c r="R309" s="828">
        <f t="shared" si="165"/>
        <v>1.4705882352941178</v>
      </c>
      <c r="S309" s="421"/>
      <c r="T309" s="10"/>
      <c r="BC309" s="5"/>
    </row>
    <row r="310" spans="3:55" ht="15" customHeight="1" x14ac:dyDescent="0.25">
      <c r="C310" s="96"/>
      <c r="D310" s="96"/>
      <c r="E310" s="78" t="s">
        <v>269</v>
      </c>
      <c r="F310" s="552">
        <f t="shared" si="162"/>
        <v>1.6153846153846154</v>
      </c>
      <c r="G310" s="827"/>
      <c r="H310" s="827"/>
      <c r="I310" s="827"/>
      <c r="J310" s="827"/>
      <c r="K310" s="827"/>
      <c r="L310" s="827"/>
      <c r="M310" s="827"/>
      <c r="N310" s="827">
        <f t="shared" si="164"/>
        <v>1</v>
      </c>
      <c r="O310" s="827">
        <f t="shared" si="164"/>
        <v>1</v>
      </c>
      <c r="P310" s="827">
        <f t="shared" si="164"/>
        <v>1.5</v>
      </c>
      <c r="Q310" s="827">
        <f t="shared" si="164"/>
        <v>2.25</v>
      </c>
      <c r="R310" s="828">
        <f t="shared" si="164"/>
        <v>1.2</v>
      </c>
      <c r="S310" s="421"/>
      <c r="T310" s="10"/>
      <c r="BC310" s="5"/>
    </row>
    <row r="311" spans="3:55" ht="15" customHeight="1" x14ac:dyDescent="0.25">
      <c r="C311" s="96"/>
      <c r="D311" s="96"/>
      <c r="E311" s="78" t="s">
        <v>270</v>
      </c>
      <c r="F311" s="552">
        <f t="shared" si="162"/>
        <v>1.1333333333333333</v>
      </c>
      <c r="G311" s="827"/>
      <c r="H311" s="827"/>
      <c r="I311" s="827"/>
      <c r="J311" s="827"/>
      <c r="K311" s="827"/>
      <c r="L311" s="827"/>
      <c r="M311" s="827"/>
      <c r="N311" s="827">
        <f t="shared" si="164"/>
        <v>1</v>
      </c>
      <c r="O311" s="827"/>
      <c r="P311" s="827">
        <f t="shared" ref="P311:R311" si="166">P30/P83</f>
        <v>1</v>
      </c>
      <c r="Q311" s="827">
        <f t="shared" si="166"/>
        <v>1</v>
      </c>
      <c r="R311" s="828">
        <f t="shared" si="166"/>
        <v>1</v>
      </c>
      <c r="S311" s="421"/>
      <c r="T311" s="10"/>
      <c r="BC311" s="5"/>
    </row>
    <row r="312" spans="3:55" ht="15" customHeight="1" x14ac:dyDescent="0.25">
      <c r="C312" s="96"/>
      <c r="D312" s="96"/>
      <c r="E312" s="78" t="s">
        <v>271</v>
      </c>
      <c r="F312" s="552">
        <f t="shared" si="162"/>
        <v>1.6666666666666667</v>
      </c>
      <c r="G312" s="827"/>
      <c r="H312" s="827"/>
      <c r="I312" s="827"/>
      <c r="J312" s="827"/>
      <c r="K312" s="827"/>
      <c r="L312" s="827"/>
      <c r="M312" s="827"/>
      <c r="N312" s="827">
        <f t="shared" si="164"/>
        <v>1</v>
      </c>
      <c r="O312" s="827">
        <f t="shared" si="164"/>
        <v>2</v>
      </c>
      <c r="P312" s="827">
        <f t="shared" si="164"/>
        <v>1</v>
      </c>
      <c r="Q312" s="827" t="s">
        <v>255</v>
      </c>
      <c r="R312" s="828" t="s">
        <v>255</v>
      </c>
      <c r="S312" s="421"/>
      <c r="T312" s="10"/>
      <c r="BC312" s="5"/>
    </row>
    <row r="313" spans="3:55" ht="15" customHeight="1" x14ac:dyDescent="0.25">
      <c r="C313" s="96"/>
      <c r="D313" s="96"/>
      <c r="E313" s="78" t="s">
        <v>113</v>
      </c>
      <c r="F313" s="552">
        <f t="shared" si="162"/>
        <v>2.825693996126533</v>
      </c>
      <c r="G313" s="827">
        <f t="shared" ref="G313:M324" si="167">G32/G85</f>
        <v>1.3659574468085107</v>
      </c>
      <c r="H313" s="827">
        <f t="shared" si="167"/>
        <v>1.3272058823529411</v>
      </c>
      <c r="I313" s="827">
        <f t="shared" si="167"/>
        <v>1.345679012345679</v>
      </c>
      <c r="J313" s="827">
        <f t="shared" si="167"/>
        <v>1.2971246006389776</v>
      </c>
      <c r="K313" s="827">
        <f t="shared" si="167"/>
        <v>1.273615635179153</v>
      </c>
      <c r="L313" s="827">
        <f t="shared" si="167"/>
        <v>1.1422413793103448</v>
      </c>
      <c r="M313" s="827">
        <f t="shared" si="167"/>
        <v>1.2145110410094637</v>
      </c>
      <c r="N313" s="827">
        <f t="shared" si="164"/>
        <v>1.1557971014492754</v>
      </c>
      <c r="O313" s="827">
        <f t="shared" ref="O313:P324" si="168">O32/O85</f>
        <v>1.1994134897360704</v>
      </c>
      <c r="P313" s="827">
        <f t="shared" si="168"/>
        <v>1.2121212121212122</v>
      </c>
      <c r="Q313" s="827">
        <f t="shared" ref="P313:R324" si="169">Q32/Q85</f>
        <v>1.1884984025559104</v>
      </c>
      <c r="R313" s="828">
        <f t="shared" si="169"/>
        <v>1.2455621301775148</v>
      </c>
      <c r="S313" s="421"/>
      <c r="T313" s="10"/>
      <c r="BC313" s="5"/>
    </row>
    <row r="314" spans="3:55" ht="15" customHeight="1" x14ac:dyDescent="0.25">
      <c r="C314" s="96"/>
      <c r="D314" s="96"/>
      <c r="E314" s="78" t="s">
        <v>114</v>
      </c>
      <c r="F314" s="552">
        <f t="shared" si="162"/>
        <v>2.4387323943661974</v>
      </c>
      <c r="G314" s="827">
        <f t="shared" si="167"/>
        <v>1.2837209302325581</v>
      </c>
      <c r="H314" s="827">
        <f t="shared" si="167"/>
        <v>1.203187250996016</v>
      </c>
      <c r="I314" s="827">
        <f t="shared" si="167"/>
        <v>1.2790697674418605</v>
      </c>
      <c r="J314" s="827">
        <f t="shared" si="167"/>
        <v>1.1810344827586208</v>
      </c>
      <c r="K314" s="827">
        <f t="shared" si="167"/>
        <v>1.2324561403508771</v>
      </c>
      <c r="L314" s="827">
        <f t="shared" si="167"/>
        <v>1.2389380530973451</v>
      </c>
      <c r="M314" s="827">
        <f t="shared" si="167"/>
        <v>1.2591093117408907</v>
      </c>
      <c r="N314" s="827">
        <f t="shared" si="164"/>
        <v>1.2058823529411764</v>
      </c>
      <c r="O314" s="827">
        <f t="shared" si="168"/>
        <v>1.2149122807017543</v>
      </c>
      <c r="P314" s="827">
        <f t="shared" si="169"/>
        <v>1.2075471698113207</v>
      </c>
      <c r="Q314" s="827">
        <f t="shared" si="169"/>
        <v>1.2708333333333333</v>
      </c>
      <c r="R314" s="828">
        <f t="shared" si="169"/>
        <v>1.2417582417582418</v>
      </c>
      <c r="S314" s="421"/>
      <c r="T314" s="10"/>
      <c r="BC314" s="5"/>
    </row>
    <row r="315" spans="3:55" ht="15" customHeight="1" x14ac:dyDescent="0.25">
      <c r="C315" s="96"/>
      <c r="D315" s="96"/>
      <c r="E315" s="78" t="s">
        <v>115</v>
      </c>
      <c r="F315" s="552">
        <f t="shared" si="162"/>
        <v>1.8905547226386807</v>
      </c>
      <c r="G315" s="827">
        <f t="shared" si="167"/>
        <v>1.1210191082802548</v>
      </c>
      <c r="H315" s="827">
        <f t="shared" si="167"/>
        <v>1.1111111111111112</v>
      </c>
      <c r="I315" s="827">
        <f t="shared" si="167"/>
        <v>1.0670498084291187</v>
      </c>
      <c r="J315" s="827">
        <f t="shared" si="167"/>
        <v>1.0717299578059072</v>
      </c>
      <c r="K315" s="827">
        <f t="shared" si="167"/>
        <v>1.0308370044052864</v>
      </c>
      <c r="L315" s="827">
        <f t="shared" si="167"/>
        <v>1.0380313199105144</v>
      </c>
      <c r="M315" s="827">
        <f t="shared" si="167"/>
        <v>1.0413223140495869</v>
      </c>
      <c r="N315" s="827">
        <f t="shared" si="164"/>
        <v>1.0408496732026145</v>
      </c>
      <c r="O315" s="827">
        <f t="shared" si="168"/>
        <v>1.0547945205479452</v>
      </c>
      <c r="P315" s="827">
        <f t="shared" si="169"/>
        <v>1.0604490500863557</v>
      </c>
      <c r="Q315" s="827">
        <f t="shared" si="169"/>
        <v>1.0298507462686568</v>
      </c>
      <c r="R315" s="828">
        <f t="shared" si="169"/>
        <v>1.038910505836576</v>
      </c>
      <c r="S315" s="421"/>
      <c r="T315" s="10"/>
      <c r="BC315" s="5"/>
    </row>
    <row r="316" spans="3:55" ht="15" customHeight="1" x14ac:dyDescent="0.25">
      <c r="C316" s="96"/>
      <c r="D316" s="96"/>
      <c r="E316" s="78" t="s">
        <v>116</v>
      </c>
      <c r="F316" s="552">
        <f t="shared" si="162"/>
        <v>1.5916585838991271</v>
      </c>
      <c r="G316" s="827">
        <f t="shared" si="167"/>
        <v>1.1404109589041096</v>
      </c>
      <c r="H316" s="827">
        <f t="shared" si="167"/>
        <v>1.1096774193548387</v>
      </c>
      <c r="I316" s="827">
        <f t="shared" si="167"/>
        <v>1.0850340136054422</v>
      </c>
      <c r="J316" s="827">
        <f t="shared" si="167"/>
        <v>1.0959752321981424</v>
      </c>
      <c r="K316" s="827">
        <f t="shared" si="167"/>
        <v>1.1420612813370474</v>
      </c>
      <c r="L316" s="827">
        <f t="shared" si="167"/>
        <v>1.0854922279792747</v>
      </c>
      <c r="M316" s="827">
        <f t="shared" si="167"/>
        <v>1.1462765957446808</v>
      </c>
      <c r="N316" s="827">
        <f t="shared" si="164"/>
        <v>1.1283185840707965</v>
      </c>
      <c r="O316" s="827">
        <f t="shared" si="168"/>
        <v>1.0944700460829493</v>
      </c>
      <c r="P316" s="827">
        <f t="shared" si="169"/>
        <v>1.1630170316301702</v>
      </c>
      <c r="Q316" s="827">
        <f t="shared" si="169"/>
        <v>1.1017811704834606</v>
      </c>
      <c r="R316" s="828">
        <f t="shared" si="169"/>
        <v>1.1120000000000001</v>
      </c>
      <c r="S316" s="421"/>
      <c r="T316" s="10"/>
      <c r="BC316" s="5"/>
    </row>
    <row r="317" spans="3:55" ht="15" customHeight="1" x14ac:dyDescent="0.25">
      <c r="C317" s="96"/>
      <c r="D317" s="96"/>
      <c r="E317" s="78" t="s">
        <v>117</v>
      </c>
      <c r="F317" s="552">
        <f t="shared" si="162"/>
        <v>2.1359253499222395</v>
      </c>
      <c r="G317" s="827">
        <f t="shared" si="167"/>
        <v>1.2987012987012987</v>
      </c>
      <c r="H317" s="827">
        <f t="shared" si="167"/>
        <v>1.2584033613445378</v>
      </c>
      <c r="I317" s="827">
        <f t="shared" si="167"/>
        <v>1.151639344262295</v>
      </c>
      <c r="J317" s="827">
        <f t="shared" si="167"/>
        <v>1.2373949579831933</v>
      </c>
      <c r="K317" s="827">
        <f t="shared" si="167"/>
        <v>1.1731843575418994</v>
      </c>
      <c r="L317" s="827">
        <f t="shared" si="167"/>
        <v>1.2050632911392405</v>
      </c>
      <c r="M317" s="827">
        <f t="shared" si="167"/>
        <v>1.2077294685990339</v>
      </c>
      <c r="N317" s="827">
        <f t="shared" si="164"/>
        <v>1.2387543252595157</v>
      </c>
      <c r="O317" s="827">
        <f t="shared" si="168"/>
        <v>1.2389705882352942</v>
      </c>
      <c r="P317" s="827">
        <f t="shared" si="169"/>
        <v>1.2651685393258427</v>
      </c>
      <c r="Q317" s="827">
        <f t="shared" si="169"/>
        <v>1.1548117154811715</v>
      </c>
      <c r="R317" s="828">
        <f t="shared" si="169"/>
        <v>1.1688804554079697</v>
      </c>
      <c r="S317" s="421"/>
      <c r="T317" s="10"/>
      <c r="BC317" s="5"/>
    </row>
    <row r="318" spans="3:55" ht="15" customHeight="1" x14ac:dyDescent="0.25">
      <c r="C318" s="96"/>
      <c r="D318" s="96"/>
      <c r="E318" s="78" t="s">
        <v>118</v>
      </c>
      <c r="F318" s="552">
        <f t="shared" si="162"/>
        <v>1.8283273381294964</v>
      </c>
      <c r="G318" s="827">
        <f t="shared" si="167"/>
        <v>1.2138228941684666</v>
      </c>
      <c r="H318" s="827">
        <f t="shared" si="167"/>
        <v>1.148217636022514</v>
      </c>
      <c r="I318" s="827">
        <f t="shared" si="167"/>
        <v>1.147551978537894</v>
      </c>
      <c r="J318" s="827">
        <f t="shared" si="167"/>
        <v>1.2036389083275016</v>
      </c>
      <c r="K318" s="827">
        <f t="shared" si="167"/>
        <v>1.2207428170988086</v>
      </c>
      <c r="L318" s="827">
        <f t="shared" si="167"/>
        <v>1.219619326500732</v>
      </c>
      <c r="M318" s="827">
        <f t="shared" si="167"/>
        <v>1.1791808873720135</v>
      </c>
      <c r="N318" s="827">
        <f t="shared" si="164"/>
        <v>1.2008733624454149</v>
      </c>
      <c r="O318" s="827">
        <f t="shared" si="168"/>
        <v>1.2221453287197233</v>
      </c>
      <c r="P318" s="827">
        <f t="shared" si="169"/>
        <v>1.1936170212765957</v>
      </c>
      <c r="Q318" s="827">
        <f t="shared" si="169"/>
        <v>1.1758241758241759</v>
      </c>
      <c r="R318" s="828">
        <f t="shared" si="169"/>
        <v>1.16214335421016</v>
      </c>
      <c r="S318" s="421"/>
      <c r="T318" s="10"/>
      <c r="BC318" s="5"/>
    </row>
    <row r="319" spans="3:55" ht="15" customHeight="1" x14ac:dyDescent="0.25">
      <c r="C319" s="96"/>
      <c r="D319" s="96"/>
      <c r="E319" s="78" t="s">
        <v>119</v>
      </c>
      <c r="F319" s="552">
        <f t="shared" si="162"/>
        <v>2.3463829787234043</v>
      </c>
      <c r="G319" s="827">
        <f t="shared" si="167"/>
        <v>1.1016042780748663</v>
      </c>
      <c r="H319" s="827">
        <f t="shared" si="167"/>
        <v>1.1055900621118013</v>
      </c>
      <c r="I319" s="827">
        <f t="shared" si="167"/>
        <v>1.101010101010101</v>
      </c>
      <c r="J319" s="827">
        <f t="shared" si="167"/>
        <v>1.1121951219512196</v>
      </c>
      <c r="K319" s="827">
        <f t="shared" si="167"/>
        <v>1.2058823529411764</v>
      </c>
      <c r="L319" s="827">
        <f t="shared" si="167"/>
        <v>1.08</v>
      </c>
      <c r="M319" s="827">
        <f t="shared" si="167"/>
        <v>1.1448598130841121</v>
      </c>
      <c r="N319" s="827">
        <f t="shared" si="164"/>
        <v>1.0285714285714285</v>
      </c>
      <c r="O319" s="827">
        <f t="shared" si="168"/>
        <v>1.1659574468085105</v>
      </c>
      <c r="P319" s="827">
        <f t="shared" si="169"/>
        <v>1.1244979919678715</v>
      </c>
      <c r="Q319" s="827">
        <f t="shared" si="169"/>
        <v>1.0846774193548387</v>
      </c>
      <c r="R319" s="828">
        <f t="shared" si="169"/>
        <v>1.0558375634517767</v>
      </c>
      <c r="S319" s="421"/>
      <c r="T319" s="10"/>
      <c r="BC319" s="5"/>
    </row>
    <row r="320" spans="3:55" ht="15" customHeight="1" x14ac:dyDescent="0.25">
      <c r="C320" s="96"/>
      <c r="D320" s="96"/>
      <c r="E320" s="78" t="s">
        <v>93</v>
      </c>
      <c r="F320" s="552">
        <f t="shared" si="162"/>
        <v>3.4485006518904826</v>
      </c>
      <c r="G320" s="827">
        <f t="shared" si="167"/>
        <v>1.945736434108527</v>
      </c>
      <c r="H320" s="827">
        <f t="shared" si="167"/>
        <v>1.9924812030075187</v>
      </c>
      <c r="I320" s="827">
        <f t="shared" si="167"/>
        <v>1.8478260869565217</v>
      </c>
      <c r="J320" s="827">
        <f t="shared" si="167"/>
        <v>1.6494845360824741</v>
      </c>
      <c r="K320" s="827">
        <f t="shared" si="167"/>
        <v>1.6454545454545455</v>
      </c>
      <c r="L320" s="827">
        <f t="shared" si="167"/>
        <v>1.6923076923076923</v>
      </c>
      <c r="M320" s="827">
        <f t="shared" si="167"/>
        <v>1.8955223880597014</v>
      </c>
      <c r="N320" s="827">
        <f t="shared" si="164"/>
        <v>1.6054421768707483</v>
      </c>
      <c r="O320" s="827">
        <f t="shared" si="168"/>
        <v>1.4744525547445255</v>
      </c>
      <c r="P320" s="827">
        <f t="shared" si="169"/>
        <v>1.5354330708661417</v>
      </c>
      <c r="Q320" s="827">
        <f t="shared" si="169"/>
        <v>1.6621621621621621</v>
      </c>
      <c r="R320" s="828">
        <f t="shared" si="169"/>
        <v>1.4532374100719425</v>
      </c>
      <c r="S320" s="421"/>
      <c r="T320" s="10"/>
      <c r="BC320" s="5"/>
    </row>
    <row r="321" spans="1:55" ht="15" customHeight="1" x14ac:dyDescent="0.25">
      <c r="C321" s="96"/>
      <c r="D321" s="96"/>
      <c r="E321" s="78" t="s">
        <v>120</v>
      </c>
      <c r="F321" s="552">
        <f t="shared" si="162"/>
        <v>2.2311111111111113</v>
      </c>
      <c r="G321" s="827">
        <f t="shared" si="167"/>
        <v>1.106060606060606</v>
      </c>
      <c r="H321" s="827">
        <f t="shared" si="167"/>
        <v>1.1527777777777777</v>
      </c>
      <c r="I321" s="827">
        <f t="shared" si="167"/>
        <v>1.140625</v>
      </c>
      <c r="J321" s="827">
        <f t="shared" si="167"/>
        <v>1.1081081081081081</v>
      </c>
      <c r="K321" s="827">
        <f t="shared" si="167"/>
        <v>1.2361111111111112</v>
      </c>
      <c r="L321" s="827">
        <f t="shared" si="167"/>
        <v>1.1499999999999999</v>
      </c>
      <c r="M321" s="827">
        <f t="shared" si="167"/>
        <v>1.1451612903225807</v>
      </c>
      <c r="N321" s="827">
        <f t="shared" si="164"/>
        <v>1.095890410958904</v>
      </c>
      <c r="O321" s="827">
        <f t="shared" si="168"/>
        <v>1.2816901408450705</v>
      </c>
      <c r="P321" s="827">
        <f t="shared" si="169"/>
        <v>1.0886075949367089</v>
      </c>
      <c r="Q321" s="827">
        <f t="shared" si="169"/>
        <v>1.2987012987012987</v>
      </c>
      <c r="R321" s="828">
        <f t="shared" si="169"/>
        <v>1.1758241758241759</v>
      </c>
      <c r="BC321" s="5"/>
    </row>
    <row r="322" spans="1:55" ht="15" customHeight="1" x14ac:dyDescent="0.25">
      <c r="C322" s="96"/>
      <c r="D322" s="96"/>
      <c r="E322" s="78" t="s">
        <v>121</v>
      </c>
      <c r="F322" s="552">
        <f t="shared" si="162"/>
        <v>8.3223684210526319</v>
      </c>
      <c r="G322" s="827">
        <f t="shared" si="167"/>
        <v>2.193548387096774</v>
      </c>
      <c r="H322" s="827">
        <f t="shared" si="167"/>
        <v>1.9245283018867925</v>
      </c>
      <c r="I322" s="827">
        <f t="shared" si="167"/>
        <v>2.0588235294117645</v>
      </c>
      <c r="J322" s="827">
        <f t="shared" si="167"/>
        <v>1.9607843137254901</v>
      </c>
      <c r="K322" s="827">
        <f t="shared" si="167"/>
        <v>2.2264150943396226</v>
      </c>
      <c r="L322" s="827">
        <f t="shared" si="167"/>
        <v>1.7291666666666667</v>
      </c>
      <c r="M322" s="827">
        <f t="shared" si="167"/>
        <v>2</v>
      </c>
      <c r="N322" s="827">
        <f t="shared" si="164"/>
        <v>2.36</v>
      </c>
      <c r="O322" s="827">
        <f t="shared" si="168"/>
        <v>2.3111111111111109</v>
      </c>
      <c r="P322" s="827">
        <f t="shared" si="169"/>
        <v>2.3617021276595747</v>
      </c>
      <c r="Q322" s="827">
        <f t="shared" si="169"/>
        <v>2.6</v>
      </c>
      <c r="R322" s="828">
        <f t="shared" si="169"/>
        <v>1.8863636363636365</v>
      </c>
      <c r="S322" s="421"/>
      <c r="T322" s="10"/>
      <c r="BC322" s="5"/>
    </row>
    <row r="323" spans="1:55" ht="15" customHeight="1" x14ac:dyDescent="0.25">
      <c r="C323" s="96"/>
      <c r="D323" s="96"/>
      <c r="E323" s="78" t="s">
        <v>122</v>
      </c>
      <c r="F323" s="552">
        <f t="shared" si="162"/>
        <v>2.3490294751976997</v>
      </c>
      <c r="G323" s="827">
        <f t="shared" si="167"/>
        <v>1.3967213114754098</v>
      </c>
      <c r="H323" s="827">
        <f t="shared" si="167"/>
        <v>1.3180722891566266</v>
      </c>
      <c r="I323" s="827">
        <f t="shared" si="167"/>
        <v>1.2933333333333332</v>
      </c>
      <c r="J323" s="827">
        <f t="shared" si="167"/>
        <v>1.3353293413173652</v>
      </c>
      <c r="K323" s="827">
        <f t="shared" si="167"/>
        <v>1.2347417840375587</v>
      </c>
      <c r="L323" s="827">
        <f t="shared" si="167"/>
        <v>1.1963746223564955</v>
      </c>
      <c r="M323" s="827">
        <f t="shared" si="167"/>
        <v>1.2119402985074628</v>
      </c>
      <c r="N323" s="827">
        <f t="shared" si="164"/>
        <v>1.3068181818181819</v>
      </c>
      <c r="O323" s="827">
        <f t="shared" si="168"/>
        <v>1.2814371257485031</v>
      </c>
      <c r="P323" s="827">
        <f t="shared" si="169"/>
        <v>1.2065934065934065</v>
      </c>
      <c r="Q323" s="827">
        <f t="shared" si="169"/>
        <v>1.219885277246654</v>
      </c>
      <c r="R323" s="828">
        <f t="shared" si="169"/>
        <v>1.2163865546218486</v>
      </c>
      <c r="S323" s="421"/>
      <c r="T323" s="10"/>
      <c r="BC323" s="5"/>
    </row>
    <row r="324" spans="1:55" ht="15" customHeight="1" x14ac:dyDescent="0.25">
      <c r="C324" s="96"/>
      <c r="D324" s="96"/>
      <c r="E324" s="78" t="s">
        <v>123</v>
      </c>
      <c r="F324" s="552">
        <f t="shared" si="162"/>
        <v>2.7672459189046865</v>
      </c>
      <c r="G324" s="827">
        <f t="shared" si="167"/>
        <v>1.3425076452599389</v>
      </c>
      <c r="H324" s="827">
        <f t="shared" si="167"/>
        <v>1.3196480938416422</v>
      </c>
      <c r="I324" s="827">
        <f t="shared" si="167"/>
        <v>1.3151515151515152</v>
      </c>
      <c r="J324" s="827">
        <f t="shared" si="167"/>
        <v>1.2746913580246915</v>
      </c>
      <c r="K324" s="827">
        <f t="shared" si="167"/>
        <v>1.2264705882352942</v>
      </c>
      <c r="L324" s="827">
        <f t="shared" si="167"/>
        <v>1.252808988764045</v>
      </c>
      <c r="M324" s="827">
        <f t="shared" si="167"/>
        <v>1.2814814814814814</v>
      </c>
      <c r="N324" s="827">
        <f t="shared" si="164"/>
        <v>1.2936893203883495</v>
      </c>
      <c r="O324" s="827">
        <f t="shared" si="168"/>
        <v>1.218232044198895</v>
      </c>
      <c r="P324" s="827">
        <f t="shared" si="169"/>
        <v>1.258160237388724</v>
      </c>
      <c r="Q324" s="827">
        <f t="shared" si="169"/>
        <v>1.2230971128608923</v>
      </c>
      <c r="R324" s="828">
        <f t="shared" si="169"/>
        <v>1.2286501377410468</v>
      </c>
      <c r="S324" s="421"/>
      <c r="T324" s="10"/>
      <c r="BC324" s="5"/>
    </row>
    <row r="325" spans="1:55" ht="15" customHeight="1" x14ac:dyDescent="0.25">
      <c r="A325" s="799"/>
      <c r="B325" s="799"/>
      <c r="C325" s="96"/>
      <c r="D325" s="125" t="s">
        <v>238</v>
      </c>
      <c r="E325" s="126"/>
      <c r="F325" s="553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6"/>
      <c r="S325" s="27"/>
      <c r="T325" s="10"/>
      <c r="BC325" s="5" t="s">
        <v>17</v>
      </c>
    </row>
    <row r="326" spans="1:55" ht="15" customHeight="1" x14ac:dyDescent="0.25">
      <c r="A326" s="12"/>
      <c r="B326" s="12"/>
      <c r="C326" s="101"/>
      <c r="D326" s="101"/>
      <c r="E326" s="78" t="s">
        <v>124</v>
      </c>
      <c r="F326" s="552">
        <f t="shared" ref="F326:R326" si="170">F45/F98</f>
        <v>1.3005181347150259</v>
      </c>
      <c r="G326" s="827">
        <f t="shared" si="170"/>
        <v>1.03125</v>
      </c>
      <c r="H326" s="827">
        <f t="shared" si="170"/>
        <v>1.037037037037037</v>
      </c>
      <c r="I326" s="827">
        <f t="shared" si="170"/>
        <v>1.0188679245283019</v>
      </c>
      <c r="J326" s="827">
        <f t="shared" si="170"/>
        <v>1.0543478260869565</v>
      </c>
      <c r="K326" s="827">
        <f t="shared" si="170"/>
        <v>1</v>
      </c>
      <c r="L326" s="827">
        <f t="shared" si="170"/>
        <v>1.0129870129870129</v>
      </c>
      <c r="M326" s="827">
        <f t="shared" si="170"/>
        <v>1.1025641025641026</v>
      </c>
      <c r="N326" s="827">
        <f t="shared" si="170"/>
        <v>1.0116279069767442</v>
      </c>
      <c r="O326" s="827">
        <f t="shared" si="170"/>
        <v>1.009090909090909</v>
      </c>
      <c r="P326" s="827">
        <f t="shared" si="170"/>
        <v>1.0104166666666667</v>
      </c>
      <c r="Q326" s="827">
        <f t="shared" si="170"/>
        <v>1.036144578313253</v>
      </c>
      <c r="R326" s="828">
        <f t="shared" si="170"/>
        <v>1</v>
      </c>
      <c r="S326" s="27"/>
      <c r="T326" s="10"/>
      <c r="BC326" s="5"/>
    </row>
    <row r="327" spans="1:55" ht="15" customHeight="1" x14ac:dyDescent="0.25">
      <c r="A327" s="12"/>
      <c r="B327" s="12"/>
      <c r="C327" s="101"/>
      <c r="D327" s="101"/>
      <c r="E327" s="78" t="s">
        <v>125</v>
      </c>
      <c r="F327" s="552">
        <f t="shared" ref="F327:R327" si="171">F46/F99</f>
        <v>2.2296015180265654</v>
      </c>
      <c r="G327" s="827">
        <f t="shared" si="171"/>
        <v>1.3812154696132597</v>
      </c>
      <c r="H327" s="827">
        <f t="shared" si="171"/>
        <v>1.5043859649122806</v>
      </c>
      <c r="I327" s="827">
        <f t="shared" si="171"/>
        <v>1.4266666666666667</v>
      </c>
      <c r="J327" s="827">
        <f t="shared" si="171"/>
        <v>1.3736842105263158</v>
      </c>
      <c r="K327" s="827">
        <f t="shared" si="171"/>
        <v>1.4108527131782946</v>
      </c>
      <c r="L327" s="827">
        <f t="shared" si="171"/>
        <v>1.6909090909090909</v>
      </c>
      <c r="M327" s="827">
        <f t="shared" si="171"/>
        <v>1.2475728155339805</v>
      </c>
      <c r="N327" s="827">
        <f t="shared" si="171"/>
        <v>1.3524229074889869</v>
      </c>
      <c r="O327" s="827">
        <f t="shared" si="171"/>
        <v>1.3690476190476191</v>
      </c>
      <c r="P327" s="827">
        <f t="shared" si="171"/>
        <v>1.2978723404255319</v>
      </c>
      <c r="Q327" s="827">
        <f t="shared" si="171"/>
        <v>1.173913043478261</v>
      </c>
      <c r="R327" s="828">
        <f t="shared" si="171"/>
        <v>1.3644859813084111</v>
      </c>
      <c r="S327" s="27"/>
      <c r="T327" s="10"/>
      <c r="BC327" s="5"/>
    </row>
    <row r="328" spans="1:55" ht="15" customHeight="1" x14ac:dyDescent="0.25">
      <c r="A328" s="12"/>
      <c r="B328" s="12"/>
      <c r="C328" s="101"/>
      <c r="D328" s="101"/>
      <c r="E328" s="78" t="s">
        <v>126</v>
      </c>
      <c r="F328" s="552">
        <f t="shared" ref="F328:R328" si="172">F47/F100</f>
        <v>3.345258375922771</v>
      </c>
      <c r="G328" s="827">
        <f t="shared" si="172"/>
        <v>1.6972972972972973</v>
      </c>
      <c r="H328" s="827">
        <f t="shared" si="172"/>
        <v>1.775330396475771</v>
      </c>
      <c r="I328" s="827">
        <f t="shared" si="172"/>
        <v>1.6265560165975104</v>
      </c>
      <c r="J328" s="827">
        <f t="shared" si="172"/>
        <v>1.5840000000000001</v>
      </c>
      <c r="K328" s="827">
        <f t="shared" si="172"/>
        <v>1.7974137931034482</v>
      </c>
      <c r="L328" s="827">
        <f t="shared" si="172"/>
        <v>1.599264705882353</v>
      </c>
      <c r="M328" s="827">
        <f t="shared" si="172"/>
        <v>1.7620689655172415</v>
      </c>
      <c r="N328" s="827">
        <f t="shared" si="172"/>
        <v>1.6284987277353689</v>
      </c>
      <c r="O328" s="827">
        <f t="shared" si="172"/>
        <v>1.6011080332409973</v>
      </c>
      <c r="P328" s="827">
        <f t="shared" si="172"/>
        <v>1.6518324607329844</v>
      </c>
      <c r="Q328" s="827">
        <f t="shared" si="172"/>
        <v>1.5498721227621484</v>
      </c>
      <c r="R328" s="828">
        <f t="shared" si="172"/>
        <v>1.4526854219948848</v>
      </c>
      <c r="S328" s="27"/>
      <c r="T328" s="10"/>
      <c r="BC328" s="5"/>
    </row>
    <row r="329" spans="1:55" ht="15" customHeight="1" x14ac:dyDescent="0.25">
      <c r="A329" s="12"/>
      <c r="B329" s="12"/>
      <c r="C329" s="101"/>
      <c r="D329" s="101"/>
      <c r="E329" s="78" t="s">
        <v>127</v>
      </c>
      <c r="F329" s="552">
        <f t="shared" ref="F329:R329" si="173">F48/F101</f>
        <v>8.8734776725304467</v>
      </c>
      <c r="G329" s="827">
        <f t="shared" si="173"/>
        <v>4.137777777777778</v>
      </c>
      <c r="H329" s="827">
        <f t="shared" si="173"/>
        <v>4.1660231660231659</v>
      </c>
      <c r="I329" s="827">
        <f t="shared" si="173"/>
        <v>3.6832061068702289</v>
      </c>
      <c r="J329" s="827">
        <f t="shared" si="173"/>
        <v>3.8105263157894735</v>
      </c>
      <c r="K329" s="827">
        <f t="shared" si="173"/>
        <v>3.6354515050167224</v>
      </c>
      <c r="L329" s="827">
        <f t="shared" si="173"/>
        <v>3.6166666666666667</v>
      </c>
      <c r="M329" s="827">
        <f t="shared" si="173"/>
        <v>4.4079422382671476</v>
      </c>
      <c r="N329" s="827">
        <f t="shared" si="173"/>
        <v>4.333333333333333</v>
      </c>
      <c r="O329" s="827">
        <f t="shared" si="173"/>
        <v>3.8697068403908794</v>
      </c>
      <c r="P329" s="827">
        <f t="shared" si="173"/>
        <v>4.0909090909090908</v>
      </c>
      <c r="Q329" s="827">
        <f t="shared" si="173"/>
        <v>3.625</v>
      </c>
      <c r="R329" s="828">
        <f t="shared" si="173"/>
        <v>3.5034965034965033</v>
      </c>
      <c r="S329" s="27"/>
      <c r="T329" s="10"/>
      <c r="BC329" s="5"/>
    </row>
    <row r="330" spans="1:55" ht="15" customHeight="1" x14ac:dyDescent="0.25">
      <c r="A330" s="12"/>
      <c r="B330" s="12"/>
      <c r="C330" s="101"/>
      <c r="D330" s="101"/>
      <c r="E330" s="78" t="s">
        <v>128</v>
      </c>
      <c r="F330" s="552">
        <f t="shared" ref="F330:R330" si="174">F49/F102</f>
        <v>7.8848283499446294</v>
      </c>
      <c r="G330" s="827">
        <f t="shared" si="174"/>
        <v>3.880281690140845</v>
      </c>
      <c r="H330" s="827">
        <f t="shared" si="174"/>
        <v>3.8982035928143715</v>
      </c>
      <c r="I330" s="827">
        <f t="shared" si="174"/>
        <v>4.0493827160493829</v>
      </c>
      <c r="J330" s="827">
        <f t="shared" si="174"/>
        <v>4.0443037974683547</v>
      </c>
      <c r="K330" s="827">
        <f t="shared" si="174"/>
        <v>3.7515151515151515</v>
      </c>
      <c r="L330" s="827">
        <f t="shared" si="174"/>
        <v>3.4015151515151514</v>
      </c>
      <c r="M330" s="827">
        <f t="shared" si="174"/>
        <v>4.2039473684210522</v>
      </c>
      <c r="N330" s="827">
        <f t="shared" si="174"/>
        <v>3.935483870967742</v>
      </c>
      <c r="O330" s="827">
        <f t="shared" si="174"/>
        <v>3.7014925373134329</v>
      </c>
      <c r="P330" s="827">
        <f t="shared" si="174"/>
        <v>3.625</v>
      </c>
      <c r="Q330" s="827">
        <f t="shared" si="174"/>
        <v>3.8594594594594596</v>
      </c>
      <c r="R330" s="828">
        <f t="shared" si="174"/>
        <v>3.7516339869281046</v>
      </c>
      <c r="S330" s="27"/>
      <c r="T330" s="10"/>
      <c r="BC330" s="5"/>
    </row>
    <row r="331" spans="1:55" ht="15" customHeight="1" x14ac:dyDescent="0.25">
      <c r="A331" s="274"/>
      <c r="B331" s="274"/>
      <c r="C331" s="102"/>
      <c r="D331" s="102"/>
      <c r="E331" s="52" t="s">
        <v>169</v>
      </c>
      <c r="F331" s="554">
        <f t="shared" ref="F331:R331" si="175">F50/F103</f>
        <v>8.8878394332939781</v>
      </c>
      <c r="G331" s="616">
        <f t="shared" si="175"/>
        <v>4.7706422018348622</v>
      </c>
      <c r="H331" s="616">
        <f t="shared" si="175"/>
        <v>4.333333333333333</v>
      </c>
      <c r="I331" s="616">
        <f t="shared" si="175"/>
        <v>3.2011834319526629</v>
      </c>
      <c r="J331" s="616">
        <f t="shared" si="175"/>
        <v>4.6126126126126126</v>
      </c>
      <c r="K331" s="616">
        <f t="shared" si="175"/>
        <v>4.0737704918032787</v>
      </c>
      <c r="L331" s="616">
        <f t="shared" si="175"/>
        <v>3.7767857142857144</v>
      </c>
      <c r="M331" s="616">
        <f t="shared" si="175"/>
        <v>4.6861313868613141</v>
      </c>
      <c r="N331" s="616">
        <f t="shared" si="175"/>
        <v>4.8701298701298699</v>
      </c>
      <c r="O331" s="616">
        <f t="shared" si="175"/>
        <v>4.4319526627218933</v>
      </c>
      <c r="P331" s="616">
        <f t="shared" si="175"/>
        <v>4.5116279069767442</v>
      </c>
      <c r="Q331" s="616">
        <f t="shared" si="175"/>
        <v>4.6613756613756614</v>
      </c>
      <c r="R331" s="829">
        <f t="shared" si="175"/>
        <v>4.6496815286624207</v>
      </c>
      <c r="S331" s="27"/>
      <c r="T331" s="10"/>
      <c r="BC331" s="5"/>
    </row>
    <row r="332" spans="1:55" ht="5.25" hidden="1" customHeight="1" x14ac:dyDescent="0.25">
      <c r="A332" s="12"/>
      <c r="B332" s="12"/>
      <c r="C332" s="30"/>
      <c r="D332" s="30"/>
      <c r="E332" s="51"/>
      <c r="F332" s="32"/>
      <c r="G332" s="31"/>
      <c r="H332" s="31"/>
      <c r="I332" s="29"/>
      <c r="J332" s="13"/>
      <c r="K332" s="29"/>
      <c r="L332" s="29"/>
      <c r="M332" s="29"/>
      <c r="N332" s="29"/>
      <c r="O332" s="400"/>
      <c r="P332" s="38"/>
      <c r="Q332" s="38"/>
      <c r="R332" s="427"/>
      <c r="S332" s="27"/>
      <c r="T332" s="10"/>
      <c r="BC332" s="5"/>
    </row>
    <row r="333" spans="1:55" ht="15" hidden="1" customHeight="1" x14ac:dyDescent="0.25">
      <c r="C333" s="76"/>
      <c r="D333" s="169" t="s">
        <v>258</v>
      </c>
      <c r="E333" s="121"/>
      <c r="F333" s="366">
        <f t="shared" ref="F333:R333" si="176">SUM(F334:F368)</f>
        <v>26321</v>
      </c>
      <c r="G333" s="366">
        <f t="shared" si="176"/>
        <v>2501</v>
      </c>
      <c r="H333" s="366">
        <f t="shared" si="176"/>
        <v>3700</v>
      </c>
      <c r="I333" s="366">
        <f t="shared" si="176"/>
        <v>3694</v>
      </c>
      <c r="J333" s="366">
        <f t="shared" si="176"/>
        <v>3351</v>
      </c>
      <c r="K333" s="366">
        <f t="shared" si="176"/>
        <v>3294</v>
      </c>
      <c r="L333" s="366">
        <f t="shared" si="176"/>
        <v>3086</v>
      </c>
      <c r="M333" s="366">
        <f t="shared" si="176"/>
        <v>2938</v>
      </c>
      <c r="N333" s="366">
        <f t="shared" si="176"/>
        <v>3768</v>
      </c>
      <c r="O333" s="366">
        <f t="shared" si="176"/>
        <v>0</v>
      </c>
      <c r="P333" s="346">
        <f t="shared" si="176"/>
        <v>0</v>
      </c>
      <c r="Q333" s="366">
        <f t="shared" si="176"/>
        <v>0</v>
      </c>
      <c r="R333" s="583">
        <f t="shared" si="176"/>
        <v>0</v>
      </c>
      <c r="S333" s="421"/>
      <c r="T333" s="10"/>
      <c r="BC333" s="5" t="s">
        <v>15</v>
      </c>
    </row>
    <row r="334" spans="1:55" ht="15" hidden="1" customHeight="1" x14ac:dyDescent="0.25">
      <c r="C334" s="76"/>
      <c r="D334" s="86"/>
      <c r="E334" s="362" t="s">
        <v>99</v>
      </c>
      <c r="F334" s="99">
        <f>SUM(G334:R334)</f>
        <v>352</v>
      </c>
      <c r="G334" s="29">
        <v>33</v>
      </c>
      <c r="H334" s="29">
        <v>41</v>
      </c>
      <c r="I334" s="307">
        <v>47</v>
      </c>
      <c r="J334" s="307">
        <v>42</v>
      </c>
      <c r="K334" s="307">
        <v>46</v>
      </c>
      <c r="L334" s="307">
        <v>24</v>
      </c>
      <c r="M334" s="307">
        <v>40</v>
      </c>
      <c r="N334" s="307">
        <v>79</v>
      </c>
      <c r="O334" s="307"/>
      <c r="P334" s="307"/>
      <c r="Q334" s="307"/>
      <c r="R334" s="420"/>
      <c r="S334" s="421"/>
      <c r="T334" s="10"/>
      <c r="U334" s="476"/>
      <c r="V334" s="481"/>
      <c r="X334" s="482"/>
      <c r="Y334" s="480"/>
      <c r="BC334" s="5"/>
    </row>
    <row r="335" spans="1:55" ht="15" hidden="1" customHeight="1" x14ac:dyDescent="0.25">
      <c r="C335" s="76"/>
      <c r="D335" s="86"/>
      <c r="E335" s="362" t="s">
        <v>100</v>
      </c>
      <c r="F335" s="99">
        <f t="shared" ref="F335:F345" si="177">SUM(G335:R335)</f>
        <v>1670</v>
      </c>
      <c r="G335" s="29">
        <v>170</v>
      </c>
      <c r="H335" s="29">
        <v>184</v>
      </c>
      <c r="I335" s="307">
        <v>195</v>
      </c>
      <c r="J335" s="307">
        <v>217</v>
      </c>
      <c r="K335" s="307">
        <v>207</v>
      </c>
      <c r="L335" s="307">
        <v>223</v>
      </c>
      <c r="M335" s="307">
        <v>215</v>
      </c>
      <c r="N335" s="307">
        <v>259</v>
      </c>
      <c r="O335" s="307"/>
      <c r="P335" s="307"/>
      <c r="Q335" s="307"/>
      <c r="R335" s="420"/>
      <c r="S335" s="421"/>
      <c r="T335" s="10"/>
      <c r="U335" s="476"/>
      <c r="V335" s="610"/>
      <c r="X335" s="480"/>
      <c r="Y335" s="480"/>
      <c r="BC335" s="5"/>
    </row>
    <row r="336" spans="1:55" ht="15" hidden="1" customHeight="1" x14ac:dyDescent="0.25">
      <c r="C336" s="76"/>
      <c r="D336" s="86"/>
      <c r="E336" s="362" t="s">
        <v>101</v>
      </c>
      <c r="F336" s="99">
        <f t="shared" si="177"/>
        <v>536</v>
      </c>
      <c r="G336" s="29">
        <v>52</v>
      </c>
      <c r="H336" s="29">
        <v>82</v>
      </c>
      <c r="I336" s="307">
        <v>76</v>
      </c>
      <c r="J336" s="307">
        <v>61</v>
      </c>
      <c r="K336" s="307">
        <v>70</v>
      </c>
      <c r="L336" s="307">
        <v>54</v>
      </c>
      <c r="M336" s="307">
        <v>54</v>
      </c>
      <c r="N336" s="307">
        <v>87</v>
      </c>
      <c r="O336" s="307"/>
      <c r="P336" s="307"/>
      <c r="Q336" s="307"/>
      <c r="R336" s="420"/>
      <c r="S336" s="421"/>
      <c r="T336" s="10"/>
      <c r="U336" s="476"/>
      <c r="V336" s="610"/>
      <c r="X336" s="480"/>
      <c r="Y336" s="480"/>
      <c r="BC336" s="5"/>
    </row>
    <row r="337" spans="3:55" ht="15" hidden="1" customHeight="1" x14ac:dyDescent="0.25">
      <c r="C337" s="76"/>
      <c r="D337" s="86"/>
      <c r="E337" s="362" t="s">
        <v>102</v>
      </c>
      <c r="F337" s="99">
        <f t="shared" si="177"/>
        <v>1181</v>
      </c>
      <c r="G337" s="29">
        <v>110</v>
      </c>
      <c r="H337" s="29">
        <v>144</v>
      </c>
      <c r="I337" s="307">
        <v>159</v>
      </c>
      <c r="J337" s="307">
        <v>147</v>
      </c>
      <c r="K337" s="307">
        <v>197</v>
      </c>
      <c r="L337" s="307">
        <v>120</v>
      </c>
      <c r="M337" s="307">
        <v>132</v>
      </c>
      <c r="N337" s="307">
        <v>172</v>
      </c>
      <c r="O337" s="307"/>
      <c r="P337" s="307"/>
      <c r="Q337" s="307"/>
      <c r="R337" s="420"/>
      <c r="S337" s="421"/>
      <c r="T337" s="10"/>
      <c r="U337" s="476"/>
      <c r="V337" s="610"/>
      <c r="X337" s="480"/>
      <c r="Y337" s="480"/>
      <c r="BC337" s="5"/>
    </row>
    <row r="338" spans="3:55" ht="15" hidden="1" customHeight="1" x14ac:dyDescent="0.25">
      <c r="C338" s="76"/>
      <c r="D338" s="86"/>
      <c r="E338" s="362" t="s">
        <v>89</v>
      </c>
      <c r="F338" s="99">
        <f t="shared" si="177"/>
        <v>35</v>
      </c>
      <c r="G338" s="29">
        <v>6</v>
      </c>
      <c r="H338" s="29">
        <v>5</v>
      </c>
      <c r="I338" s="307">
        <v>4</v>
      </c>
      <c r="J338" s="307">
        <v>8</v>
      </c>
      <c r="K338" s="307">
        <v>5</v>
      </c>
      <c r="L338" s="307">
        <v>3</v>
      </c>
      <c r="M338" s="307">
        <v>2</v>
      </c>
      <c r="N338" s="307">
        <v>2</v>
      </c>
      <c r="O338" s="307"/>
      <c r="P338" s="307"/>
      <c r="Q338" s="307"/>
      <c r="R338" s="420"/>
      <c r="S338" s="421"/>
      <c r="T338" s="10"/>
      <c r="U338" s="476"/>
      <c r="V338" s="610"/>
      <c r="X338" s="480"/>
      <c r="Y338" s="480"/>
      <c r="BC338" s="5"/>
    </row>
    <row r="339" spans="3:55" ht="15" hidden="1" customHeight="1" x14ac:dyDescent="0.25">
      <c r="C339" s="76"/>
      <c r="D339" s="86"/>
      <c r="E339" s="362" t="s">
        <v>103</v>
      </c>
      <c r="F339" s="99">
        <f t="shared" si="177"/>
        <v>430</v>
      </c>
      <c r="G339" s="29">
        <v>49</v>
      </c>
      <c r="H339" s="29">
        <v>68</v>
      </c>
      <c r="I339" s="307">
        <v>88</v>
      </c>
      <c r="J339" s="307">
        <v>53</v>
      </c>
      <c r="K339" s="307">
        <v>42</v>
      </c>
      <c r="L339" s="307">
        <v>47</v>
      </c>
      <c r="M339" s="307">
        <v>32</v>
      </c>
      <c r="N339" s="307">
        <v>51</v>
      </c>
      <c r="O339" s="307"/>
      <c r="P339" s="307"/>
      <c r="Q339" s="307"/>
      <c r="R339" s="420"/>
      <c r="S339" s="421"/>
      <c r="T339" s="10"/>
      <c r="U339" s="476"/>
      <c r="V339" s="610"/>
      <c r="X339" s="480"/>
      <c r="Y339" s="480"/>
      <c r="BC339" s="5"/>
    </row>
    <row r="340" spans="3:55" ht="15" hidden="1" customHeight="1" x14ac:dyDescent="0.25">
      <c r="C340" s="76"/>
      <c r="D340" s="86"/>
      <c r="E340" s="362" t="s">
        <v>104</v>
      </c>
      <c r="F340" s="99">
        <f t="shared" si="177"/>
        <v>1668</v>
      </c>
      <c r="G340" s="29">
        <v>160</v>
      </c>
      <c r="H340" s="29">
        <v>252</v>
      </c>
      <c r="I340" s="307">
        <v>202</v>
      </c>
      <c r="J340" s="307">
        <v>212</v>
      </c>
      <c r="K340" s="307">
        <v>206</v>
      </c>
      <c r="L340" s="307">
        <v>199</v>
      </c>
      <c r="M340" s="307">
        <v>186</v>
      </c>
      <c r="N340" s="307">
        <v>251</v>
      </c>
      <c r="O340" s="307"/>
      <c r="P340" s="307"/>
      <c r="Q340" s="307"/>
      <c r="R340" s="420"/>
      <c r="S340" s="421"/>
      <c r="T340" s="10"/>
      <c r="U340" s="476"/>
      <c r="V340" s="610"/>
      <c r="X340" s="480"/>
      <c r="Y340" s="480"/>
      <c r="BC340" s="5"/>
    </row>
    <row r="341" spans="3:55" ht="15" hidden="1" customHeight="1" x14ac:dyDescent="0.25">
      <c r="C341" s="76"/>
      <c r="D341" s="86"/>
      <c r="E341" s="362" t="s">
        <v>105</v>
      </c>
      <c r="F341" s="99">
        <f t="shared" si="177"/>
        <v>866</v>
      </c>
      <c r="G341" s="29">
        <v>66</v>
      </c>
      <c r="H341" s="29">
        <v>129</v>
      </c>
      <c r="I341" s="307">
        <v>140</v>
      </c>
      <c r="J341" s="307">
        <v>104</v>
      </c>
      <c r="K341" s="307">
        <v>94</v>
      </c>
      <c r="L341" s="307">
        <v>113</v>
      </c>
      <c r="M341" s="307">
        <v>98</v>
      </c>
      <c r="N341" s="307">
        <v>122</v>
      </c>
      <c r="O341" s="307"/>
      <c r="P341" s="307"/>
      <c r="Q341" s="307"/>
      <c r="R341" s="420"/>
      <c r="S341" s="421"/>
      <c r="T341" s="10"/>
      <c r="U341" s="476"/>
      <c r="V341" s="610"/>
      <c r="X341" s="480"/>
      <c r="Y341" s="480"/>
      <c r="BC341" s="5"/>
    </row>
    <row r="342" spans="3:55" ht="15" hidden="1" customHeight="1" x14ac:dyDescent="0.25">
      <c r="C342" s="76"/>
      <c r="D342" s="86"/>
      <c r="E342" s="362" t="s">
        <v>106</v>
      </c>
      <c r="F342" s="99">
        <f t="shared" si="177"/>
        <v>654</v>
      </c>
      <c r="G342" s="29">
        <v>98</v>
      </c>
      <c r="H342" s="29">
        <v>121</v>
      </c>
      <c r="I342" s="307">
        <v>62</v>
      </c>
      <c r="J342" s="307">
        <v>41</v>
      </c>
      <c r="K342" s="307">
        <v>83</v>
      </c>
      <c r="L342" s="307">
        <v>46</v>
      </c>
      <c r="M342" s="307">
        <v>80</v>
      </c>
      <c r="N342" s="307">
        <v>123</v>
      </c>
      <c r="O342" s="307"/>
      <c r="P342" s="307"/>
      <c r="Q342" s="307"/>
      <c r="R342" s="420"/>
      <c r="S342" s="421"/>
      <c r="T342" s="10"/>
      <c r="U342" s="476"/>
      <c r="V342" s="610"/>
      <c r="X342" s="480"/>
      <c r="Y342" s="480"/>
      <c r="BC342" s="5"/>
    </row>
    <row r="343" spans="3:55" ht="15" hidden="1" customHeight="1" x14ac:dyDescent="0.25">
      <c r="C343" s="76"/>
      <c r="D343" s="86"/>
      <c r="E343" s="362" t="s">
        <v>107</v>
      </c>
      <c r="F343" s="99">
        <f t="shared" si="177"/>
        <v>574</v>
      </c>
      <c r="G343" s="29">
        <v>48</v>
      </c>
      <c r="H343" s="29">
        <v>53</v>
      </c>
      <c r="I343" s="307">
        <v>157</v>
      </c>
      <c r="J343" s="307">
        <v>67</v>
      </c>
      <c r="K343" s="307">
        <v>54</v>
      </c>
      <c r="L343" s="307">
        <v>55</v>
      </c>
      <c r="M343" s="307">
        <v>89</v>
      </c>
      <c r="N343" s="307">
        <v>51</v>
      </c>
      <c r="O343" s="307"/>
      <c r="P343" s="307"/>
      <c r="Q343" s="307"/>
      <c r="R343" s="420"/>
      <c r="S343" s="421"/>
      <c r="T343" s="10"/>
      <c r="U343" s="476"/>
      <c r="V343" s="610"/>
      <c r="X343" s="480"/>
      <c r="Y343" s="480"/>
      <c r="BC343" s="5"/>
    </row>
    <row r="344" spans="3:55" ht="15" hidden="1" customHeight="1" x14ac:dyDescent="0.25">
      <c r="C344" s="76"/>
      <c r="D344" s="86"/>
      <c r="E344" s="362" t="s">
        <v>108</v>
      </c>
      <c r="F344" s="99">
        <f t="shared" si="177"/>
        <v>418</v>
      </c>
      <c r="G344" s="29">
        <v>35</v>
      </c>
      <c r="H344" s="29">
        <v>55</v>
      </c>
      <c r="I344" s="307">
        <v>84</v>
      </c>
      <c r="J344" s="307">
        <v>53</v>
      </c>
      <c r="K344" s="307">
        <v>32</v>
      </c>
      <c r="L344" s="307">
        <v>57</v>
      </c>
      <c r="M344" s="307">
        <v>37</v>
      </c>
      <c r="N344" s="307">
        <v>65</v>
      </c>
      <c r="O344" s="307"/>
      <c r="P344" s="307"/>
      <c r="Q344" s="307"/>
      <c r="R344" s="420"/>
      <c r="S344" s="421"/>
      <c r="T344" s="10"/>
      <c r="U344" s="476"/>
      <c r="V344" s="610"/>
      <c r="X344" s="480"/>
      <c r="Y344" s="480"/>
      <c r="BC344" s="5"/>
    </row>
    <row r="345" spans="3:55" ht="15" hidden="1" customHeight="1" x14ac:dyDescent="0.25">
      <c r="C345" s="76"/>
      <c r="D345" s="86"/>
      <c r="E345" s="362" t="s">
        <v>109</v>
      </c>
      <c r="F345" s="99">
        <f t="shared" si="177"/>
        <v>308</v>
      </c>
      <c r="G345" s="29">
        <v>40</v>
      </c>
      <c r="H345" s="29">
        <v>33</v>
      </c>
      <c r="I345" s="307">
        <v>35</v>
      </c>
      <c r="J345" s="307">
        <v>34</v>
      </c>
      <c r="K345" s="307">
        <v>44</v>
      </c>
      <c r="L345" s="307">
        <v>33</v>
      </c>
      <c r="M345" s="307">
        <v>38</v>
      </c>
      <c r="N345" s="307">
        <v>51</v>
      </c>
      <c r="O345" s="307"/>
      <c r="P345" s="307"/>
      <c r="Q345" s="307"/>
      <c r="R345" s="420"/>
      <c r="S345" s="421"/>
      <c r="T345" s="10"/>
      <c r="U345" s="476"/>
      <c r="V345" s="610"/>
      <c r="X345" s="480"/>
      <c r="Y345" s="480"/>
      <c r="BC345" s="5"/>
    </row>
    <row r="346" spans="3:55" ht="15" hidden="1" customHeight="1" x14ac:dyDescent="0.25">
      <c r="C346" s="76"/>
      <c r="D346" s="86"/>
      <c r="E346" s="362" t="s">
        <v>232</v>
      </c>
      <c r="F346" s="99">
        <f>SUM(G346:R346)</f>
        <v>95</v>
      </c>
      <c r="G346" s="29"/>
      <c r="H346" s="29"/>
      <c r="I346" s="307">
        <v>15</v>
      </c>
      <c r="J346" s="307">
        <v>29</v>
      </c>
      <c r="K346" s="307">
        <v>9</v>
      </c>
      <c r="L346" s="307">
        <v>16</v>
      </c>
      <c r="M346" s="307">
        <v>12</v>
      </c>
      <c r="N346" s="307">
        <v>14</v>
      </c>
      <c r="O346" s="307"/>
      <c r="P346" s="307"/>
      <c r="Q346" s="307"/>
      <c r="R346" s="420"/>
      <c r="S346" s="421"/>
      <c r="T346" s="10"/>
      <c r="U346" s="476"/>
      <c r="V346" s="610"/>
      <c r="X346" s="480"/>
      <c r="Y346" s="480"/>
      <c r="BC346" s="5"/>
    </row>
    <row r="347" spans="3:55" ht="15" hidden="1" customHeight="1" x14ac:dyDescent="0.25">
      <c r="C347" s="76"/>
      <c r="D347" s="86"/>
      <c r="E347" s="362" t="s">
        <v>110</v>
      </c>
      <c r="F347" s="99">
        <f t="shared" ref="F347:F367" si="178">SUM(G347:R347)</f>
        <v>379</v>
      </c>
      <c r="G347" s="29">
        <v>38</v>
      </c>
      <c r="H347" s="29">
        <v>55</v>
      </c>
      <c r="I347" s="307">
        <v>52</v>
      </c>
      <c r="J347" s="307">
        <v>53</v>
      </c>
      <c r="K347" s="307">
        <v>46</v>
      </c>
      <c r="L347" s="307">
        <v>43</v>
      </c>
      <c r="M347" s="307">
        <v>48</v>
      </c>
      <c r="N347" s="307">
        <v>44</v>
      </c>
      <c r="O347" s="307"/>
      <c r="P347" s="307"/>
      <c r="Q347" s="307"/>
      <c r="R347" s="420"/>
      <c r="S347" s="421"/>
      <c r="T347" s="10"/>
      <c r="U347" s="476"/>
      <c r="V347" s="610"/>
      <c r="X347" s="480"/>
      <c r="Y347" s="480"/>
      <c r="BC347" s="5"/>
    </row>
    <row r="348" spans="3:55" ht="15" hidden="1" customHeight="1" x14ac:dyDescent="0.25">
      <c r="C348" s="76"/>
      <c r="D348" s="86"/>
      <c r="E348" s="362" t="s">
        <v>111</v>
      </c>
      <c r="F348" s="99">
        <f t="shared" si="178"/>
        <v>1176</v>
      </c>
      <c r="G348" s="29">
        <v>110</v>
      </c>
      <c r="H348" s="29">
        <v>150</v>
      </c>
      <c r="I348" s="307">
        <v>193</v>
      </c>
      <c r="J348" s="307">
        <v>152</v>
      </c>
      <c r="K348" s="307">
        <v>158</v>
      </c>
      <c r="L348" s="307">
        <v>117</v>
      </c>
      <c r="M348" s="307">
        <v>151</v>
      </c>
      <c r="N348" s="307">
        <v>145</v>
      </c>
      <c r="O348" s="307"/>
      <c r="P348" s="307"/>
      <c r="Q348" s="307"/>
      <c r="R348" s="420"/>
      <c r="S348" s="421"/>
      <c r="T348" s="10"/>
      <c r="U348" s="476"/>
      <c r="V348" s="610"/>
      <c r="X348" s="480"/>
      <c r="Y348" s="480"/>
      <c r="BC348" s="5"/>
    </row>
    <row r="349" spans="3:55" ht="15" hidden="1" customHeight="1" x14ac:dyDescent="0.25">
      <c r="C349" s="76"/>
      <c r="D349" s="86"/>
      <c r="E349" s="362" t="s">
        <v>112</v>
      </c>
      <c r="F349" s="99">
        <f t="shared" si="178"/>
        <v>401</v>
      </c>
      <c r="G349" s="29">
        <v>29</v>
      </c>
      <c r="H349" s="29">
        <v>55</v>
      </c>
      <c r="I349" s="307">
        <v>55</v>
      </c>
      <c r="J349" s="307">
        <v>62</v>
      </c>
      <c r="K349" s="307">
        <v>52</v>
      </c>
      <c r="L349" s="307">
        <v>54</v>
      </c>
      <c r="M349" s="307">
        <v>53</v>
      </c>
      <c r="N349" s="307">
        <v>41</v>
      </c>
      <c r="O349" s="307"/>
      <c r="P349" s="307"/>
      <c r="Q349" s="307"/>
      <c r="R349" s="420"/>
      <c r="S349" s="421"/>
      <c r="T349" s="10"/>
      <c r="U349" s="476"/>
      <c r="V349" s="610"/>
      <c r="X349" s="480"/>
      <c r="Y349" s="480"/>
      <c r="BC349" s="5"/>
    </row>
    <row r="350" spans="3:55" ht="15" hidden="1" customHeight="1" x14ac:dyDescent="0.25">
      <c r="C350" s="76"/>
      <c r="D350" s="86"/>
      <c r="E350" s="362" t="s">
        <v>148</v>
      </c>
      <c r="F350" s="99">
        <f t="shared" si="178"/>
        <v>736</v>
      </c>
      <c r="G350" s="29">
        <v>71</v>
      </c>
      <c r="H350" s="29">
        <v>115</v>
      </c>
      <c r="I350" s="307">
        <v>94</v>
      </c>
      <c r="J350" s="307">
        <v>113</v>
      </c>
      <c r="K350" s="307">
        <v>84</v>
      </c>
      <c r="L350" s="307">
        <v>82</v>
      </c>
      <c r="M350" s="307">
        <v>81</v>
      </c>
      <c r="N350" s="307">
        <v>96</v>
      </c>
      <c r="O350" s="307"/>
      <c r="P350" s="307"/>
      <c r="Q350" s="307"/>
      <c r="R350" s="420"/>
      <c r="S350" s="421"/>
      <c r="T350" s="10"/>
      <c r="U350" s="476"/>
      <c r="V350" s="610"/>
      <c r="X350" s="480"/>
      <c r="Y350" s="480"/>
      <c r="BC350" s="5"/>
    </row>
    <row r="351" spans="3:55" ht="15" hidden="1" customHeight="1" x14ac:dyDescent="0.25">
      <c r="C351" s="76"/>
      <c r="D351" s="86"/>
      <c r="E351" s="78" t="s">
        <v>231</v>
      </c>
      <c r="F351" s="99">
        <f t="shared" si="178"/>
        <v>115</v>
      </c>
      <c r="G351" s="29">
        <v>8</v>
      </c>
      <c r="H351" s="29">
        <v>15</v>
      </c>
      <c r="I351" s="307">
        <v>10</v>
      </c>
      <c r="J351" s="307">
        <v>20</v>
      </c>
      <c r="K351" s="307">
        <v>15</v>
      </c>
      <c r="L351" s="307">
        <v>9</v>
      </c>
      <c r="M351" s="307">
        <v>14</v>
      </c>
      <c r="N351" s="307">
        <v>24</v>
      </c>
      <c r="O351" s="307"/>
      <c r="P351" s="307"/>
      <c r="Q351" s="307"/>
      <c r="R351" s="420"/>
      <c r="S351" s="421"/>
      <c r="T351" s="10"/>
      <c r="U351" s="476"/>
      <c r="V351" s="610"/>
      <c r="X351" s="480"/>
      <c r="Y351" s="480"/>
      <c r="BC351" s="5"/>
    </row>
    <row r="352" spans="3:55" ht="15" hidden="1" customHeight="1" x14ac:dyDescent="0.25">
      <c r="C352" s="76"/>
      <c r="D352" s="86"/>
      <c r="E352" s="78" t="s">
        <v>260</v>
      </c>
      <c r="F352" s="99">
        <f t="shared" si="178"/>
        <v>111</v>
      </c>
      <c r="G352" s="29"/>
      <c r="H352" s="29"/>
      <c r="I352" s="307"/>
      <c r="J352" s="307"/>
      <c r="K352" s="307">
        <v>37</v>
      </c>
      <c r="L352" s="307">
        <v>33</v>
      </c>
      <c r="M352" s="307">
        <v>19</v>
      </c>
      <c r="N352" s="307">
        <v>22</v>
      </c>
      <c r="O352" s="307"/>
      <c r="P352" s="307"/>
      <c r="Q352" s="307"/>
      <c r="R352" s="420"/>
      <c r="S352" s="421"/>
      <c r="T352" s="10"/>
      <c r="U352" s="476"/>
      <c r="V352" s="610"/>
      <c r="X352" s="480"/>
      <c r="Y352" s="480"/>
      <c r="BC352" s="5"/>
    </row>
    <row r="353" spans="3:55" ht="15" hidden="1" customHeight="1" x14ac:dyDescent="0.25">
      <c r="C353" s="76"/>
      <c r="D353" s="86"/>
      <c r="E353" s="78" t="s">
        <v>280</v>
      </c>
      <c r="F353" s="99"/>
      <c r="G353" s="29"/>
      <c r="H353" s="29"/>
      <c r="I353" s="307"/>
      <c r="J353" s="307"/>
      <c r="K353" s="307"/>
      <c r="L353" s="307"/>
      <c r="M353" s="307"/>
      <c r="N353" s="307">
        <v>6</v>
      </c>
      <c r="O353" s="307"/>
      <c r="P353" s="307"/>
      <c r="Q353" s="307"/>
      <c r="R353" s="420"/>
      <c r="S353" s="421"/>
      <c r="T353" s="10"/>
      <c r="U353" s="476"/>
      <c r="V353" s="610"/>
      <c r="X353" s="480"/>
      <c r="Y353" s="480"/>
      <c r="BC353" s="5"/>
    </row>
    <row r="354" spans="3:55" ht="15" hidden="1" customHeight="1" x14ac:dyDescent="0.25">
      <c r="C354" s="76"/>
      <c r="D354" s="86"/>
      <c r="E354" s="78" t="s">
        <v>269</v>
      </c>
      <c r="F354" s="99"/>
      <c r="G354" s="29"/>
      <c r="H354" s="29"/>
      <c r="I354" s="307"/>
      <c r="J354" s="307"/>
      <c r="K354" s="307"/>
      <c r="L354" s="307"/>
      <c r="M354" s="307"/>
      <c r="N354" s="307">
        <v>2</v>
      </c>
      <c r="O354" s="307"/>
      <c r="P354" s="307"/>
      <c r="Q354" s="307"/>
      <c r="R354" s="420"/>
      <c r="S354" s="421"/>
      <c r="T354" s="10"/>
      <c r="U354" s="476"/>
      <c r="V354" s="610"/>
      <c r="X354" s="480"/>
      <c r="Y354" s="480"/>
      <c r="BC354" s="5"/>
    </row>
    <row r="355" spans="3:55" ht="15" hidden="1" customHeight="1" x14ac:dyDescent="0.25">
      <c r="C355" s="76"/>
      <c r="D355" s="86"/>
      <c r="E355" s="78" t="s">
        <v>270</v>
      </c>
      <c r="F355" s="99"/>
      <c r="G355" s="29"/>
      <c r="H355" s="29"/>
      <c r="I355" s="307"/>
      <c r="J355" s="307"/>
      <c r="K355" s="307"/>
      <c r="L355" s="307"/>
      <c r="M355" s="307"/>
      <c r="N355" s="307">
        <v>1</v>
      </c>
      <c r="O355" s="307"/>
      <c r="P355" s="307"/>
      <c r="Q355" s="307"/>
      <c r="R355" s="420"/>
      <c r="S355" s="421"/>
      <c r="T355" s="10"/>
      <c r="U355" s="476"/>
      <c r="V355" s="610"/>
      <c r="X355" s="480"/>
      <c r="Y355" s="480"/>
      <c r="BC355" s="5"/>
    </row>
    <row r="356" spans="3:55" ht="15" hidden="1" customHeight="1" x14ac:dyDescent="0.25">
      <c r="C356" s="76"/>
      <c r="D356" s="86"/>
      <c r="E356" s="78" t="s">
        <v>271</v>
      </c>
      <c r="F356" s="99"/>
      <c r="G356" s="29"/>
      <c r="H356" s="29"/>
      <c r="I356" s="307"/>
      <c r="J356" s="307"/>
      <c r="K356" s="307"/>
      <c r="L356" s="307"/>
      <c r="M356" s="307"/>
      <c r="N356" s="307">
        <v>2</v>
      </c>
      <c r="O356" s="307"/>
      <c r="P356" s="307"/>
      <c r="Q356" s="307"/>
      <c r="R356" s="420"/>
      <c r="S356" s="421"/>
      <c r="T356" s="10"/>
      <c r="U356" s="476"/>
      <c r="V356" s="610"/>
      <c r="X356" s="480"/>
      <c r="Y356" s="480"/>
      <c r="BC356" s="5"/>
    </row>
    <row r="357" spans="3:55" ht="15" hidden="1" customHeight="1" x14ac:dyDescent="0.25">
      <c r="C357" s="76"/>
      <c r="D357" s="86"/>
      <c r="E357" s="362" t="s">
        <v>113</v>
      </c>
      <c r="F357" s="99">
        <f t="shared" si="178"/>
        <v>660</v>
      </c>
      <c r="G357" s="29">
        <v>78</v>
      </c>
      <c r="H357" s="29">
        <v>84</v>
      </c>
      <c r="I357" s="307">
        <v>76</v>
      </c>
      <c r="J357" s="307">
        <v>105</v>
      </c>
      <c r="K357" s="307">
        <v>87</v>
      </c>
      <c r="L357" s="307">
        <v>57</v>
      </c>
      <c r="M357" s="307">
        <v>91</v>
      </c>
      <c r="N357" s="307">
        <v>82</v>
      </c>
      <c r="O357" s="307"/>
      <c r="P357" s="307"/>
      <c r="Q357" s="307"/>
      <c r="R357" s="420"/>
      <c r="S357" s="421"/>
      <c r="T357" s="10"/>
      <c r="U357" s="476"/>
      <c r="V357" s="610"/>
      <c r="X357" s="480"/>
      <c r="Y357" s="480"/>
      <c r="BC357" s="5"/>
    </row>
    <row r="358" spans="3:55" ht="15" hidden="1" customHeight="1" x14ac:dyDescent="0.25">
      <c r="C358" s="76"/>
      <c r="D358" s="86"/>
      <c r="E358" s="362" t="s">
        <v>114</v>
      </c>
      <c r="F358" s="99">
        <f t="shared" si="178"/>
        <v>591</v>
      </c>
      <c r="G358" s="29">
        <v>62</v>
      </c>
      <c r="H358" s="29">
        <v>72</v>
      </c>
      <c r="I358" s="307">
        <v>68</v>
      </c>
      <c r="J358" s="307">
        <v>72</v>
      </c>
      <c r="K358" s="307">
        <v>84</v>
      </c>
      <c r="L358" s="307">
        <v>83</v>
      </c>
      <c r="M358" s="307">
        <v>79</v>
      </c>
      <c r="N358" s="307">
        <v>71</v>
      </c>
      <c r="O358" s="307"/>
      <c r="P358" s="307"/>
      <c r="Q358" s="307"/>
      <c r="R358" s="420"/>
      <c r="S358" s="421"/>
      <c r="T358" s="10"/>
      <c r="U358" s="476"/>
      <c r="V358" s="610"/>
      <c r="X358" s="480"/>
      <c r="Y358" s="480"/>
      <c r="BC358" s="5"/>
    </row>
    <row r="359" spans="3:55" ht="15" hidden="1" customHeight="1" x14ac:dyDescent="0.25">
      <c r="C359" s="76"/>
      <c r="D359" s="86"/>
      <c r="E359" s="362" t="s">
        <v>115</v>
      </c>
      <c r="F359" s="99">
        <f t="shared" si="178"/>
        <v>1526</v>
      </c>
      <c r="G359" s="29">
        <v>152</v>
      </c>
      <c r="H359" s="29">
        <v>207</v>
      </c>
      <c r="I359" s="307">
        <v>222</v>
      </c>
      <c r="J359" s="307">
        <v>191</v>
      </c>
      <c r="K359" s="307">
        <v>202</v>
      </c>
      <c r="L359" s="307">
        <v>172</v>
      </c>
      <c r="M359" s="307">
        <v>125</v>
      </c>
      <c r="N359" s="307">
        <v>255</v>
      </c>
      <c r="O359" s="307"/>
      <c r="P359" s="307"/>
      <c r="Q359" s="307"/>
      <c r="R359" s="420"/>
      <c r="S359" s="421"/>
      <c r="T359" s="10"/>
      <c r="U359" s="476"/>
      <c r="V359" s="610"/>
      <c r="X359" s="480"/>
      <c r="Y359" s="480"/>
      <c r="BC359" s="5"/>
    </row>
    <row r="360" spans="3:55" ht="15" hidden="1" customHeight="1" x14ac:dyDescent="0.25">
      <c r="C360" s="76"/>
      <c r="D360" s="86"/>
      <c r="E360" s="362" t="s">
        <v>116</v>
      </c>
      <c r="F360" s="99">
        <f t="shared" si="178"/>
        <v>1368</v>
      </c>
      <c r="G360" s="29">
        <v>100</v>
      </c>
      <c r="H360" s="29">
        <v>159</v>
      </c>
      <c r="I360" s="307">
        <v>154</v>
      </c>
      <c r="J360" s="307">
        <v>152</v>
      </c>
      <c r="K360" s="307">
        <v>172</v>
      </c>
      <c r="L360" s="307">
        <v>202</v>
      </c>
      <c r="M360" s="307">
        <v>186</v>
      </c>
      <c r="N360" s="307">
        <v>243</v>
      </c>
      <c r="O360" s="307"/>
      <c r="P360" s="307"/>
      <c r="Q360" s="307"/>
      <c r="R360" s="420"/>
      <c r="S360" s="421"/>
      <c r="T360" s="10"/>
      <c r="U360" s="476"/>
      <c r="V360" s="610"/>
      <c r="X360" s="480"/>
      <c r="Y360" s="480"/>
      <c r="BC360" s="5"/>
    </row>
    <row r="361" spans="3:55" ht="15" hidden="1" customHeight="1" x14ac:dyDescent="0.25">
      <c r="C361" s="76"/>
      <c r="D361" s="86"/>
      <c r="E361" s="362" t="s">
        <v>117</v>
      </c>
      <c r="F361" s="99">
        <f t="shared" si="178"/>
        <v>1606</v>
      </c>
      <c r="G361" s="29">
        <v>185</v>
      </c>
      <c r="H361" s="29">
        <v>224</v>
      </c>
      <c r="I361" s="307">
        <v>245</v>
      </c>
      <c r="J361" s="307">
        <v>188</v>
      </c>
      <c r="K361" s="307">
        <v>164</v>
      </c>
      <c r="L361" s="307">
        <v>172</v>
      </c>
      <c r="M361" s="307">
        <v>199</v>
      </c>
      <c r="N361" s="307">
        <v>229</v>
      </c>
      <c r="O361" s="307"/>
      <c r="P361" s="307"/>
      <c r="Q361" s="307"/>
      <c r="R361" s="420"/>
      <c r="S361" s="421"/>
      <c r="T361" s="10"/>
      <c r="U361" s="476"/>
      <c r="V361" s="610"/>
      <c r="X361" s="480"/>
      <c r="Y361" s="480"/>
      <c r="BC361" s="5"/>
    </row>
    <row r="362" spans="3:55" ht="15" hidden="1" customHeight="1" x14ac:dyDescent="0.25">
      <c r="C362" s="76"/>
      <c r="D362" s="86"/>
      <c r="E362" s="362" t="s">
        <v>118</v>
      </c>
      <c r="F362" s="99">
        <f t="shared" si="178"/>
        <v>5650</v>
      </c>
      <c r="G362" s="29">
        <v>510</v>
      </c>
      <c r="H362" s="29">
        <v>964</v>
      </c>
      <c r="I362" s="307">
        <v>820</v>
      </c>
      <c r="J362" s="307">
        <v>745</v>
      </c>
      <c r="K362" s="307">
        <v>708</v>
      </c>
      <c r="L362" s="307">
        <v>692</v>
      </c>
      <c r="M362" s="307">
        <v>526</v>
      </c>
      <c r="N362" s="307">
        <v>685</v>
      </c>
      <c r="O362" s="307"/>
      <c r="P362" s="307"/>
      <c r="Q362" s="307"/>
      <c r="R362" s="420"/>
      <c r="S362" s="421"/>
      <c r="T362" s="10"/>
      <c r="U362" s="476"/>
      <c r="V362" s="610"/>
      <c r="X362" s="480"/>
      <c r="Y362" s="480"/>
      <c r="BC362" s="5"/>
    </row>
    <row r="363" spans="3:55" ht="15" hidden="1" customHeight="1" x14ac:dyDescent="0.25">
      <c r="C363" s="76"/>
      <c r="D363" s="86"/>
      <c r="E363" s="362" t="s">
        <v>119</v>
      </c>
      <c r="F363" s="99">
        <f t="shared" si="178"/>
        <v>512</v>
      </c>
      <c r="G363" s="29">
        <v>46</v>
      </c>
      <c r="H363" s="29">
        <v>52</v>
      </c>
      <c r="I363" s="307">
        <v>81</v>
      </c>
      <c r="J363" s="307">
        <v>59</v>
      </c>
      <c r="K363" s="307">
        <v>69</v>
      </c>
      <c r="L363" s="307">
        <v>69</v>
      </c>
      <c r="M363" s="307">
        <v>64</v>
      </c>
      <c r="N363" s="307">
        <v>72</v>
      </c>
      <c r="O363" s="307"/>
      <c r="P363" s="307"/>
      <c r="Q363" s="307"/>
      <c r="R363" s="420"/>
      <c r="S363" s="421"/>
      <c r="T363" s="10"/>
      <c r="U363" s="476"/>
      <c r="V363" s="610"/>
      <c r="X363" s="480"/>
      <c r="Y363" s="480"/>
      <c r="BC363" s="5"/>
    </row>
    <row r="364" spans="3:55" ht="15" hidden="1" customHeight="1" x14ac:dyDescent="0.25">
      <c r="C364" s="76"/>
      <c r="D364" s="86"/>
      <c r="E364" s="362" t="s">
        <v>93</v>
      </c>
      <c r="F364" s="99">
        <f t="shared" si="178"/>
        <v>357</v>
      </c>
      <c r="G364" s="29">
        <v>38</v>
      </c>
      <c r="H364" s="29">
        <v>48</v>
      </c>
      <c r="I364" s="307">
        <v>51</v>
      </c>
      <c r="J364" s="307">
        <v>32</v>
      </c>
      <c r="K364" s="307">
        <v>42</v>
      </c>
      <c r="L364" s="307">
        <v>44</v>
      </c>
      <c r="M364" s="307">
        <v>50</v>
      </c>
      <c r="N364" s="307">
        <v>52</v>
      </c>
      <c r="O364" s="307"/>
      <c r="P364" s="307"/>
      <c r="Q364" s="307"/>
      <c r="R364" s="420"/>
      <c r="S364" s="421"/>
      <c r="T364" s="10"/>
      <c r="U364" s="476"/>
      <c r="V364" s="610"/>
      <c r="X364" s="480"/>
      <c r="Y364" s="480"/>
      <c r="Z364" s="610"/>
      <c r="BC364" s="5"/>
    </row>
    <row r="365" spans="3:55" ht="15" hidden="1" customHeight="1" x14ac:dyDescent="0.25">
      <c r="C365" s="76"/>
      <c r="D365" s="86"/>
      <c r="E365" s="362" t="s">
        <v>120</v>
      </c>
      <c r="F365" s="99">
        <f t="shared" si="178"/>
        <v>204</v>
      </c>
      <c r="G365" s="29">
        <v>18</v>
      </c>
      <c r="H365" s="29">
        <v>31</v>
      </c>
      <c r="I365" s="307">
        <v>27</v>
      </c>
      <c r="J365" s="307">
        <v>31</v>
      </c>
      <c r="K365" s="307">
        <v>25</v>
      </c>
      <c r="L365" s="307">
        <v>22</v>
      </c>
      <c r="M365" s="307">
        <v>22</v>
      </c>
      <c r="N365" s="307">
        <v>28</v>
      </c>
      <c r="O365" s="307"/>
      <c r="P365" s="307"/>
      <c r="Q365" s="307"/>
      <c r="R365" s="420"/>
      <c r="S365" s="421"/>
      <c r="T365" s="10"/>
      <c r="U365" s="476"/>
      <c r="V365" s="610"/>
      <c r="X365" s="480"/>
      <c r="Y365" s="480"/>
      <c r="Z365" s="610"/>
      <c r="BC365" s="5"/>
    </row>
    <row r="366" spans="3:55" ht="15" hidden="1" customHeight="1" x14ac:dyDescent="0.25">
      <c r="C366" s="76"/>
      <c r="D366" s="86"/>
      <c r="E366" s="362" t="s">
        <v>204</v>
      </c>
      <c r="F366" s="99">
        <f t="shared" si="178"/>
        <v>45</v>
      </c>
      <c r="G366" s="29">
        <v>5</v>
      </c>
      <c r="H366" s="29">
        <v>9</v>
      </c>
      <c r="I366" s="307">
        <v>2</v>
      </c>
      <c r="J366" s="307">
        <v>6</v>
      </c>
      <c r="K366" s="307">
        <v>7</v>
      </c>
      <c r="L366" s="307">
        <v>4</v>
      </c>
      <c r="M366" s="307">
        <v>3</v>
      </c>
      <c r="N366" s="307">
        <v>9</v>
      </c>
      <c r="O366" s="307"/>
      <c r="P366" s="307"/>
      <c r="Q366" s="307"/>
      <c r="R366" s="420"/>
      <c r="S366" s="421"/>
      <c r="T366" s="10"/>
      <c r="U366" s="476"/>
      <c r="V366" s="610"/>
      <c r="X366" s="480"/>
      <c r="Y366" s="480"/>
      <c r="BC366" s="5"/>
    </row>
    <row r="367" spans="3:55" ht="15" hidden="1" customHeight="1" x14ac:dyDescent="0.25">
      <c r="C367" s="76"/>
      <c r="D367" s="86"/>
      <c r="E367" s="362" t="s">
        <v>122</v>
      </c>
      <c r="F367" s="99">
        <f t="shared" si="178"/>
        <v>1269</v>
      </c>
      <c r="G367" s="29">
        <v>133</v>
      </c>
      <c r="H367" s="29">
        <v>168</v>
      </c>
      <c r="I367" s="307">
        <v>159</v>
      </c>
      <c r="J367" s="307">
        <v>204</v>
      </c>
      <c r="K367" s="307">
        <v>163</v>
      </c>
      <c r="L367" s="307">
        <v>123</v>
      </c>
      <c r="M367" s="307">
        <v>133</v>
      </c>
      <c r="N367" s="307">
        <v>186</v>
      </c>
      <c r="O367" s="307"/>
      <c r="P367" s="307"/>
      <c r="Q367" s="307"/>
      <c r="R367" s="420"/>
      <c r="S367" s="421"/>
      <c r="T367" s="10"/>
      <c r="U367" s="476"/>
      <c r="V367" s="610"/>
      <c r="X367" s="480"/>
      <c r="Y367" s="480"/>
      <c r="BC367" s="5"/>
    </row>
    <row r="368" spans="3:55" ht="15" hidden="1" customHeight="1" x14ac:dyDescent="0.25">
      <c r="C368" s="76"/>
      <c r="D368" s="118"/>
      <c r="E368" s="363" t="s">
        <v>123</v>
      </c>
      <c r="F368" s="99">
        <f>SUM(G368:R368)</f>
        <v>828</v>
      </c>
      <c r="G368" s="318">
        <v>51</v>
      </c>
      <c r="H368" s="318">
        <v>125</v>
      </c>
      <c r="I368" s="308">
        <v>121</v>
      </c>
      <c r="J368" s="308">
        <v>98</v>
      </c>
      <c r="K368" s="308">
        <v>90</v>
      </c>
      <c r="L368" s="308">
        <v>118</v>
      </c>
      <c r="M368" s="308">
        <v>79</v>
      </c>
      <c r="N368" s="308">
        <v>146</v>
      </c>
      <c r="O368" s="308"/>
      <c r="P368" s="307"/>
      <c r="Q368" s="307"/>
      <c r="R368" s="420"/>
      <c r="S368" s="421"/>
      <c r="T368" s="10"/>
      <c r="U368" s="476"/>
      <c r="V368" s="610"/>
      <c r="X368" s="480"/>
      <c r="Y368" s="480"/>
      <c r="BC368" s="5"/>
    </row>
    <row r="369" spans="1:55" ht="15" hidden="1" customHeight="1" x14ac:dyDescent="0.25">
      <c r="A369" s="799"/>
      <c r="B369" s="799"/>
      <c r="C369" s="76"/>
      <c r="D369" s="169" t="s">
        <v>242</v>
      </c>
      <c r="E369" s="116"/>
      <c r="F369" s="346">
        <f>SUM(F370:F375)</f>
        <v>3471</v>
      </c>
      <c r="G369" s="346">
        <f>SUM(G370:G375)</f>
        <v>325</v>
      </c>
      <c r="H369" s="346">
        <f t="shared" ref="H369:R369" si="179">SUM(H370:H375)</f>
        <v>406</v>
      </c>
      <c r="I369" s="346">
        <f t="shared" si="179"/>
        <v>664</v>
      </c>
      <c r="J369" s="346">
        <f t="shared" si="179"/>
        <v>382</v>
      </c>
      <c r="K369" s="346">
        <f t="shared" si="179"/>
        <v>434</v>
      </c>
      <c r="L369" s="346">
        <f t="shared" si="179"/>
        <v>353</v>
      </c>
      <c r="M369" s="346">
        <f t="shared" si="179"/>
        <v>441</v>
      </c>
      <c r="N369" s="346">
        <f t="shared" si="179"/>
        <v>466</v>
      </c>
      <c r="O369" s="346">
        <f t="shared" si="179"/>
        <v>0</v>
      </c>
      <c r="P369" s="346">
        <f t="shared" si="179"/>
        <v>0</v>
      </c>
      <c r="Q369" s="346">
        <f t="shared" si="179"/>
        <v>0</v>
      </c>
      <c r="R369" s="584">
        <f t="shared" si="179"/>
        <v>0</v>
      </c>
      <c r="S369" s="27"/>
      <c r="T369" s="10"/>
      <c r="U369" s="478"/>
      <c r="V369" s="479"/>
      <c r="X369" s="480"/>
      <c r="Y369" s="480"/>
      <c r="BC369" s="5" t="s">
        <v>17</v>
      </c>
    </row>
    <row r="370" spans="1:55" ht="15" hidden="1" customHeight="1" x14ac:dyDescent="0.25">
      <c r="A370" s="630"/>
      <c r="B370" s="630"/>
      <c r="C370" s="80"/>
      <c r="D370" s="120"/>
      <c r="E370" s="362" t="s">
        <v>124</v>
      </c>
      <c r="F370" s="99">
        <f t="shared" ref="F370:F375" si="180">SUM(G370:R370)</f>
        <v>402</v>
      </c>
      <c r="G370" s="29">
        <v>28</v>
      </c>
      <c r="H370" s="29">
        <v>35</v>
      </c>
      <c r="I370" s="29">
        <v>79</v>
      </c>
      <c r="J370" s="29">
        <v>59</v>
      </c>
      <c r="K370" s="29">
        <v>46</v>
      </c>
      <c r="L370" s="29">
        <v>48</v>
      </c>
      <c r="M370" s="29">
        <v>50</v>
      </c>
      <c r="N370" s="29">
        <v>57</v>
      </c>
      <c r="O370" s="407"/>
      <c r="P370" s="407"/>
      <c r="Q370" s="407"/>
      <c r="R370" s="426"/>
      <c r="S370" s="27"/>
      <c r="T370" s="10"/>
      <c r="U370" s="476"/>
      <c r="V370" s="610"/>
      <c r="X370" s="480"/>
      <c r="Y370" s="480"/>
      <c r="BC370" s="5"/>
    </row>
    <row r="371" spans="1:55" ht="15" hidden="1" customHeight="1" x14ac:dyDescent="0.25">
      <c r="A371" s="630"/>
      <c r="B371" s="630"/>
      <c r="C371" s="80"/>
      <c r="D371" s="120"/>
      <c r="E371" s="362" t="s">
        <v>125</v>
      </c>
      <c r="F371" s="99">
        <f t="shared" si="180"/>
        <v>878</v>
      </c>
      <c r="G371" s="29">
        <v>67</v>
      </c>
      <c r="H371" s="29">
        <v>112</v>
      </c>
      <c r="I371" s="29">
        <v>248</v>
      </c>
      <c r="J371" s="29">
        <v>73</v>
      </c>
      <c r="K371" s="29">
        <v>120</v>
      </c>
      <c r="L371" s="29">
        <v>83</v>
      </c>
      <c r="M371" s="29">
        <v>84</v>
      </c>
      <c r="N371" s="29">
        <v>91</v>
      </c>
      <c r="O371" s="407"/>
      <c r="P371" s="407"/>
      <c r="Q371" s="407"/>
      <c r="R371" s="426"/>
      <c r="S371" s="27"/>
      <c r="T371" s="10"/>
      <c r="U371" s="476"/>
      <c r="V371" s="610"/>
      <c r="X371" s="480"/>
      <c r="Y371" s="480"/>
      <c r="BC371" s="5"/>
    </row>
    <row r="372" spans="1:55" ht="15" hidden="1" customHeight="1" x14ac:dyDescent="0.25">
      <c r="A372" s="630"/>
      <c r="B372" s="630"/>
      <c r="C372" s="80"/>
      <c r="D372" s="120"/>
      <c r="E372" s="362" t="s">
        <v>126</v>
      </c>
      <c r="F372" s="99">
        <f t="shared" si="180"/>
        <v>800</v>
      </c>
      <c r="G372" s="29">
        <v>88</v>
      </c>
      <c r="H372" s="29">
        <v>88</v>
      </c>
      <c r="I372" s="29">
        <v>95</v>
      </c>
      <c r="J372" s="29">
        <v>85</v>
      </c>
      <c r="K372" s="29">
        <v>87</v>
      </c>
      <c r="L372" s="29">
        <v>103</v>
      </c>
      <c r="M372" s="29">
        <v>121</v>
      </c>
      <c r="N372" s="29">
        <v>133</v>
      </c>
      <c r="O372" s="407"/>
      <c r="P372" s="407"/>
      <c r="Q372" s="407"/>
      <c r="R372" s="426"/>
      <c r="S372" s="27"/>
      <c r="T372" s="10"/>
      <c r="U372" s="476"/>
      <c r="V372" s="610"/>
      <c r="X372" s="480"/>
      <c r="Y372" s="480"/>
      <c r="BC372" s="5"/>
    </row>
    <row r="373" spans="1:55" ht="15" hidden="1" customHeight="1" x14ac:dyDescent="0.25">
      <c r="A373" s="630"/>
      <c r="B373" s="630"/>
      <c r="C373" s="80"/>
      <c r="D373" s="120"/>
      <c r="E373" s="362" t="s">
        <v>184</v>
      </c>
      <c r="F373" s="99">
        <f t="shared" si="180"/>
        <v>618</v>
      </c>
      <c r="G373" s="29">
        <v>59</v>
      </c>
      <c r="H373" s="29">
        <v>77</v>
      </c>
      <c r="I373" s="29">
        <v>85</v>
      </c>
      <c r="J373" s="29">
        <v>85</v>
      </c>
      <c r="K373" s="29">
        <v>77</v>
      </c>
      <c r="L373" s="29">
        <v>59</v>
      </c>
      <c r="M373" s="29">
        <v>83</v>
      </c>
      <c r="N373" s="29">
        <v>93</v>
      </c>
      <c r="O373" s="407"/>
      <c r="P373" s="407"/>
      <c r="Q373" s="407"/>
      <c r="R373" s="426"/>
      <c r="S373" s="27"/>
      <c r="T373" s="10"/>
      <c r="U373" s="476"/>
      <c r="V373" s="610"/>
      <c r="X373" s="480"/>
      <c r="Y373" s="480"/>
      <c r="BC373" s="5"/>
    </row>
    <row r="374" spans="1:55" ht="15" hidden="1" customHeight="1" x14ac:dyDescent="0.25">
      <c r="A374" s="630"/>
      <c r="B374" s="630"/>
      <c r="C374" s="80"/>
      <c r="D374" s="120"/>
      <c r="E374" s="362" t="s">
        <v>180</v>
      </c>
      <c r="F374" s="99">
        <f t="shared" si="180"/>
        <v>397</v>
      </c>
      <c r="G374" s="29">
        <v>43</v>
      </c>
      <c r="H374" s="29">
        <v>65</v>
      </c>
      <c r="I374" s="29">
        <v>65</v>
      </c>
      <c r="J374" s="29">
        <v>48</v>
      </c>
      <c r="K374" s="29">
        <v>52</v>
      </c>
      <c r="L374" s="29">
        <v>29</v>
      </c>
      <c r="M374" s="29">
        <v>50</v>
      </c>
      <c r="N374" s="29">
        <v>45</v>
      </c>
      <c r="O374" s="407"/>
      <c r="P374" s="407"/>
      <c r="Q374" s="407"/>
      <c r="R374" s="426"/>
      <c r="S374" s="27"/>
      <c r="T374" s="10"/>
      <c r="U374" s="476"/>
      <c r="V374" s="610"/>
      <c r="X374" s="480"/>
      <c r="Y374" s="480"/>
      <c r="BC374" s="5"/>
    </row>
    <row r="375" spans="1:55" ht="15" hidden="1" customHeight="1" x14ac:dyDescent="0.25">
      <c r="A375" s="630"/>
      <c r="B375" s="630"/>
      <c r="C375" s="633"/>
      <c r="D375" s="309"/>
      <c r="E375" s="483" t="s">
        <v>169</v>
      </c>
      <c r="F375" s="443">
        <f t="shared" si="180"/>
        <v>376</v>
      </c>
      <c r="G375" s="313">
        <v>40</v>
      </c>
      <c r="H375" s="313">
        <v>29</v>
      </c>
      <c r="I375" s="313">
        <v>92</v>
      </c>
      <c r="J375" s="310">
        <v>32</v>
      </c>
      <c r="K375" s="313">
        <v>52</v>
      </c>
      <c r="L375" s="313">
        <v>31</v>
      </c>
      <c r="M375" s="313">
        <v>53</v>
      </c>
      <c r="N375" s="313">
        <v>47</v>
      </c>
      <c r="O375" s="410"/>
      <c r="P375" s="410"/>
      <c r="Q375" s="410"/>
      <c r="R375" s="442"/>
      <c r="S375" s="27"/>
      <c r="T375" s="10"/>
      <c r="U375" s="476"/>
      <c r="V375" s="610"/>
      <c r="X375" s="480"/>
      <c r="Y375" s="480"/>
      <c r="BC375" s="5"/>
    </row>
    <row r="376" spans="1:55" ht="8.25" hidden="1" customHeight="1" x14ac:dyDescent="0.25">
      <c r="A376" s="630"/>
      <c r="B376" s="630"/>
      <c r="C376" s="80"/>
      <c r="D376" s="261"/>
      <c r="E376" s="362"/>
      <c r="F376" s="99"/>
      <c r="G376" s="29"/>
      <c r="H376" s="29"/>
      <c r="I376" s="29"/>
      <c r="J376" s="29"/>
      <c r="K376" s="29"/>
      <c r="L376" s="29"/>
      <c r="M376" s="29"/>
      <c r="N376" s="29"/>
      <c r="O376" s="38"/>
      <c r="P376" s="38"/>
      <c r="Q376" s="38"/>
      <c r="R376" s="427"/>
      <c r="S376" s="421"/>
      <c r="T376" s="10"/>
      <c r="U376" s="476"/>
      <c r="V376" s="610"/>
      <c r="X376" s="480"/>
      <c r="Y376" s="480"/>
      <c r="BC376" s="5"/>
    </row>
    <row r="377" spans="1:55" ht="15" hidden="1" customHeight="1" x14ac:dyDescent="0.25">
      <c r="C377" s="76"/>
      <c r="D377" s="169" t="s">
        <v>243</v>
      </c>
      <c r="E377" s="121"/>
      <c r="F377" s="366">
        <f t="shared" ref="F377:R377" si="181">SUM(F378:F412)</f>
        <v>64561</v>
      </c>
      <c r="G377" s="366">
        <f t="shared" si="181"/>
        <v>7805</v>
      </c>
      <c r="H377" s="366">
        <f t="shared" si="181"/>
        <v>8394</v>
      </c>
      <c r="I377" s="366">
        <f t="shared" si="181"/>
        <v>8252</v>
      </c>
      <c r="J377" s="366">
        <f t="shared" si="181"/>
        <v>8233</v>
      </c>
      <c r="K377" s="366">
        <f t="shared" si="181"/>
        <v>7913</v>
      </c>
      <c r="L377" s="366">
        <f t="shared" si="181"/>
        <v>7520</v>
      </c>
      <c r="M377" s="366">
        <f t="shared" si="181"/>
        <v>7646</v>
      </c>
      <c r="N377" s="366">
        <f t="shared" si="181"/>
        <v>8839</v>
      </c>
      <c r="O377" s="366">
        <f t="shared" si="181"/>
        <v>0</v>
      </c>
      <c r="P377" s="346">
        <f t="shared" si="181"/>
        <v>0</v>
      </c>
      <c r="Q377" s="366">
        <f t="shared" si="181"/>
        <v>0</v>
      </c>
      <c r="R377" s="583">
        <f t="shared" si="181"/>
        <v>0</v>
      </c>
      <c r="S377" s="421"/>
      <c r="T377" s="10"/>
      <c r="BC377" s="5" t="s">
        <v>15</v>
      </c>
    </row>
    <row r="378" spans="1:55" ht="15" hidden="1" customHeight="1" x14ac:dyDescent="0.25">
      <c r="C378" s="76"/>
      <c r="D378" s="86"/>
      <c r="E378" s="362" t="s">
        <v>99</v>
      </c>
      <c r="F378" s="99">
        <f>SUM(G378:R378)</f>
        <v>447</v>
      </c>
      <c r="G378" s="29">
        <v>43</v>
      </c>
      <c r="H378" s="29">
        <v>55</v>
      </c>
      <c r="I378" s="307">
        <v>45</v>
      </c>
      <c r="J378" s="307">
        <v>49</v>
      </c>
      <c r="K378" s="307">
        <v>56</v>
      </c>
      <c r="L378" s="307">
        <v>45</v>
      </c>
      <c r="M378" s="307">
        <v>55</v>
      </c>
      <c r="N378" s="307">
        <v>99</v>
      </c>
      <c r="O378" s="307"/>
      <c r="P378" s="307"/>
      <c r="Q378" s="307"/>
      <c r="R378" s="420"/>
      <c r="S378" s="421"/>
      <c r="T378" s="10"/>
      <c r="U378" s="476"/>
      <c r="V378" s="481"/>
      <c r="X378" s="482"/>
      <c r="Y378" s="480"/>
      <c r="BC378" s="5"/>
    </row>
    <row r="379" spans="1:55" ht="15" hidden="1" customHeight="1" x14ac:dyDescent="0.25">
      <c r="C379" s="76"/>
      <c r="D379" s="86"/>
      <c r="E379" s="362" t="s">
        <v>100</v>
      </c>
      <c r="F379" s="99">
        <f t="shared" ref="F379:F389" si="182">SUM(G379:R379)</f>
        <v>3332</v>
      </c>
      <c r="G379" s="29">
        <v>413</v>
      </c>
      <c r="H379" s="29">
        <v>437</v>
      </c>
      <c r="I379" s="307">
        <v>425</v>
      </c>
      <c r="J379" s="307">
        <v>396</v>
      </c>
      <c r="K379" s="307">
        <v>401</v>
      </c>
      <c r="L379" s="307">
        <v>402</v>
      </c>
      <c r="M379" s="307">
        <v>366</v>
      </c>
      <c r="N379" s="307">
        <v>492</v>
      </c>
      <c r="O379" s="307"/>
      <c r="P379" s="307"/>
      <c r="Q379" s="307"/>
      <c r="R379" s="420"/>
      <c r="S379" s="421"/>
      <c r="T379" s="10"/>
      <c r="U379" s="476"/>
      <c r="V379" s="610"/>
      <c r="X379" s="480"/>
      <c r="Y379" s="480"/>
      <c r="BC379" s="5"/>
    </row>
    <row r="380" spans="1:55" ht="15" hidden="1" customHeight="1" x14ac:dyDescent="0.25">
      <c r="C380" s="76"/>
      <c r="D380" s="86"/>
      <c r="E380" s="362" t="s">
        <v>101</v>
      </c>
      <c r="F380" s="99">
        <f t="shared" si="182"/>
        <v>1361</v>
      </c>
      <c r="G380" s="29">
        <v>190</v>
      </c>
      <c r="H380" s="29">
        <v>190</v>
      </c>
      <c r="I380" s="307">
        <v>187</v>
      </c>
      <c r="J380" s="307">
        <v>174</v>
      </c>
      <c r="K380" s="307">
        <v>182</v>
      </c>
      <c r="L380" s="307">
        <v>155</v>
      </c>
      <c r="M380" s="307">
        <v>111</v>
      </c>
      <c r="N380" s="307">
        <v>172</v>
      </c>
      <c r="O380" s="307"/>
      <c r="P380" s="307"/>
      <c r="Q380" s="307"/>
      <c r="R380" s="420"/>
      <c r="S380" s="421"/>
      <c r="T380" s="10"/>
      <c r="U380" s="476"/>
      <c r="V380" s="610"/>
      <c r="X380" s="480"/>
      <c r="Y380" s="480"/>
      <c r="BC380" s="5"/>
    </row>
    <row r="381" spans="1:55" ht="15" hidden="1" customHeight="1" x14ac:dyDescent="0.25">
      <c r="C381" s="76"/>
      <c r="D381" s="86"/>
      <c r="E381" s="362" t="s">
        <v>102</v>
      </c>
      <c r="F381" s="99">
        <f t="shared" si="182"/>
        <v>5502</v>
      </c>
      <c r="G381" s="29">
        <v>780</v>
      </c>
      <c r="H381" s="29">
        <v>758</v>
      </c>
      <c r="I381" s="307">
        <v>746</v>
      </c>
      <c r="J381" s="307">
        <v>653</v>
      </c>
      <c r="K381" s="307">
        <v>642</v>
      </c>
      <c r="L381" s="307">
        <v>617</v>
      </c>
      <c r="M381" s="307">
        <v>606</v>
      </c>
      <c r="N381" s="307">
        <v>700</v>
      </c>
      <c r="O381" s="307"/>
      <c r="P381" s="307"/>
      <c r="Q381" s="307"/>
      <c r="R381" s="420"/>
      <c r="S381" s="421"/>
      <c r="T381" s="10"/>
      <c r="U381" s="476"/>
      <c r="V381" s="610"/>
      <c r="X381" s="480"/>
      <c r="Y381" s="480"/>
      <c r="BC381" s="5"/>
    </row>
    <row r="382" spans="1:55" ht="15" hidden="1" customHeight="1" x14ac:dyDescent="0.25">
      <c r="C382" s="76"/>
      <c r="D382" s="86"/>
      <c r="E382" s="362" t="s">
        <v>89</v>
      </c>
      <c r="F382" s="99">
        <f t="shared" si="182"/>
        <v>157</v>
      </c>
      <c r="G382" s="29">
        <v>25</v>
      </c>
      <c r="H382" s="29">
        <v>32</v>
      </c>
      <c r="I382" s="307">
        <v>18</v>
      </c>
      <c r="J382" s="307">
        <v>18</v>
      </c>
      <c r="K382" s="307">
        <v>19</v>
      </c>
      <c r="L382" s="307">
        <v>15</v>
      </c>
      <c r="M382" s="307">
        <v>12</v>
      </c>
      <c r="N382" s="307">
        <v>18</v>
      </c>
      <c r="O382" s="307"/>
      <c r="P382" s="307"/>
      <c r="Q382" s="307"/>
      <c r="R382" s="420"/>
      <c r="S382" s="421"/>
      <c r="T382" s="10"/>
      <c r="U382" s="476"/>
      <c r="V382" s="610"/>
      <c r="X382" s="480"/>
      <c r="Y382" s="480"/>
      <c r="BC382" s="5"/>
    </row>
    <row r="383" spans="1:55" ht="15" hidden="1" customHeight="1" x14ac:dyDescent="0.25">
      <c r="C383" s="76"/>
      <c r="D383" s="86"/>
      <c r="E383" s="362" t="s">
        <v>103</v>
      </c>
      <c r="F383" s="99">
        <f t="shared" si="182"/>
        <v>1460</v>
      </c>
      <c r="G383" s="29">
        <v>156</v>
      </c>
      <c r="H383" s="29">
        <v>244</v>
      </c>
      <c r="I383" s="307">
        <v>246</v>
      </c>
      <c r="J383" s="307">
        <v>204</v>
      </c>
      <c r="K383" s="307">
        <v>160</v>
      </c>
      <c r="L383" s="307">
        <v>158</v>
      </c>
      <c r="M383" s="307">
        <v>145</v>
      </c>
      <c r="N383" s="307">
        <v>147</v>
      </c>
      <c r="O383" s="307"/>
      <c r="P383" s="307"/>
      <c r="Q383" s="307"/>
      <c r="R383" s="420"/>
      <c r="S383" s="421"/>
      <c r="T383" s="10"/>
      <c r="U383" s="476"/>
      <c r="V383" s="610"/>
      <c r="X383" s="480"/>
      <c r="Y383" s="480"/>
      <c r="BC383" s="5"/>
    </row>
    <row r="384" spans="1:55" ht="15" hidden="1" customHeight="1" x14ac:dyDescent="0.25">
      <c r="C384" s="76"/>
      <c r="D384" s="86"/>
      <c r="E384" s="362" t="s">
        <v>104</v>
      </c>
      <c r="F384" s="99">
        <f t="shared" si="182"/>
        <v>2505</v>
      </c>
      <c r="G384" s="29">
        <v>274</v>
      </c>
      <c r="H384" s="29">
        <v>329</v>
      </c>
      <c r="I384" s="307">
        <v>284</v>
      </c>
      <c r="J384" s="307">
        <v>320</v>
      </c>
      <c r="K384" s="307">
        <v>297</v>
      </c>
      <c r="L384" s="307">
        <v>316</v>
      </c>
      <c r="M384" s="307">
        <v>329</v>
      </c>
      <c r="N384" s="307">
        <v>356</v>
      </c>
      <c r="O384" s="307"/>
      <c r="P384" s="307"/>
      <c r="Q384" s="307"/>
      <c r="R384" s="420"/>
      <c r="S384" s="421"/>
      <c r="T384" s="10"/>
      <c r="U384" s="476"/>
      <c r="V384" s="610"/>
      <c r="X384" s="480"/>
      <c r="Y384" s="480"/>
      <c r="BC384" s="5"/>
    </row>
    <row r="385" spans="3:55" ht="15" hidden="1" customHeight="1" x14ac:dyDescent="0.25">
      <c r="C385" s="76"/>
      <c r="D385" s="86"/>
      <c r="E385" s="362" t="s">
        <v>105</v>
      </c>
      <c r="F385" s="99">
        <f t="shared" si="182"/>
        <v>2444</v>
      </c>
      <c r="G385" s="29">
        <v>258</v>
      </c>
      <c r="H385" s="29">
        <v>233</v>
      </c>
      <c r="I385" s="307">
        <v>306</v>
      </c>
      <c r="J385" s="307">
        <v>307</v>
      </c>
      <c r="K385" s="307">
        <v>333</v>
      </c>
      <c r="L385" s="307">
        <v>317</v>
      </c>
      <c r="M385" s="307">
        <v>320</v>
      </c>
      <c r="N385" s="307">
        <v>370</v>
      </c>
      <c r="O385" s="307"/>
      <c r="P385" s="307"/>
      <c r="Q385" s="307"/>
      <c r="R385" s="420"/>
      <c r="S385" s="421"/>
      <c r="T385" s="10"/>
      <c r="U385" s="476"/>
      <c r="V385" s="610"/>
      <c r="X385" s="480"/>
      <c r="Y385" s="480"/>
      <c r="BC385" s="5"/>
    </row>
    <row r="386" spans="3:55" ht="15" hidden="1" customHeight="1" x14ac:dyDescent="0.25">
      <c r="C386" s="76"/>
      <c r="D386" s="86"/>
      <c r="E386" s="362" t="s">
        <v>106</v>
      </c>
      <c r="F386" s="99">
        <f t="shared" si="182"/>
        <v>1708</v>
      </c>
      <c r="G386" s="29">
        <v>239</v>
      </c>
      <c r="H386" s="29">
        <v>310</v>
      </c>
      <c r="I386" s="307">
        <v>223</v>
      </c>
      <c r="J386" s="307">
        <v>132</v>
      </c>
      <c r="K386" s="307">
        <v>192</v>
      </c>
      <c r="L386" s="307">
        <v>117</v>
      </c>
      <c r="M386" s="307">
        <v>225</v>
      </c>
      <c r="N386" s="307">
        <v>270</v>
      </c>
      <c r="O386" s="307"/>
      <c r="P386" s="307"/>
      <c r="Q386" s="307"/>
      <c r="R386" s="420"/>
      <c r="S386" s="421"/>
      <c r="T386" s="10"/>
      <c r="U386" s="476"/>
      <c r="V386" s="610"/>
      <c r="X386" s="480"/>
      <c r="Y386" s="480"/>
      <c r="BC386" s="5"/>
    </row>
    <row r="387" spans="3:55" ht="15" hidden="1" customHeight="1" x14ac:dyDescent="0.25">
      <c r="C387" s="76"/>
      <c r="D387" s="86"/>
      <c r="E387" s="362" t="s">
        <v>107</v>
      </c>
      <c r="F387" s="99">
        <f t="shared" si="182"/>
        <v>815</v>
      </c>
      <c r="G387" s="29">
        <v>84</v>
      </c>
      <c r="H387" s="29">
        <v>78</v>
      </c>
      <c r="I387" s="307">
        <v>107</v>
      </c>
      <c r="J387" s="307">
        <v>107</v>
      </c>
      <c r="K387" s="307">
        <v>108</v>
      </c>
      <c r="L387" s="307">
        <v>88</v>
      </c>
      <c r="M387" s="307">
        <v>149</v>
      </c>
      <c r="N387" s="307">
        <v>94</v>
      </c>
      <c r="O387" s="307"/>
      <c r="P387" s="307"/>
      <c r="Q387" s="307"/>
      <c r="R387" s="420"/>
      <c r="S387" s="421"/>
      <c r="T387" s="10"/>
      <c r="U387" s="476"/>
      <c r="V387" s="610"/>
      <c r="X387" s="480"/>
      <c r="Y387" s="480"/>
      <c r="BC387" s="5"/>
    </row>
    <row r="388" spans="3:55" ht="15" hidden="1" customHeight="1" x14ac:dyDescent="0.25">
      <c r="C388" s="76"/>
      <c r="D388" s="86"/>
      <c r="E388" s="362" t="s">
        <v>108</v>
      </c>
      <c r="F388" s="99">
        <f t="shared" si="182"/>
        <v>676</v>
      </c>
      <c r="G388" s="29">
        <v>62</v>
      </c>
      <c r="H388" s="29">
        <v>74</v>
      </c>
      <c r="I388" s="307">
        <v>102</v>
      </c>
      <c r="J388" s="307">
        <v>95</v>
      </c>
      <c r="K388" s="307">
        <v>79</v>
      </c>
      <c r="L388" s="307">
        <v>93</v>
      </c>
      <c r="M388" s="307">
        <v>86</v>
      </c>
      <c r="N388" s="307">
        <v>85</v>
      </c>
      <c r="O388" s="307"/>
      <c r="P388" s="307"/>
      <c r="Q388" s="307"/>
      <c r="R388" s="420"/>
      <c r="S388" s="421"/>
      <c r="T388" s="10"/>
      <c r="U388" s="476"/>
      <c r="V388" s="610"/>
      <c r="X388" s="480"/>
      <c r="Y388" s="480"/>
      <c r="BC388" s="5"/>
    </row>
    <row r="389" spans="3:55" ht="15" hidden="1" customHeight="1" x14ac:dyDescent="0.25">
      <c r="C389" s="76"/>
      <c r="D389" s="86"/>
      <c r="E389" s="362" t="s">
        <v>109</v>
      </c>
      <c r="F389" s="99">
        <f t="shared" si="182"/>
        <v>3774</v>
      </c>
      <c r="G389" s="29">
        <v>445</v>
      </c>
      <c r="H389" s="29">
        <v>460</v>
      </c>
      <c r="I389" s="307">
        <v>448</v>
      </c>
      <c r="J389" s="307">
        <v>483</v>
      </c>
      <c r="K389" s="307">
        <v>504</v>
      </c>
      <c r="L389" s="307">
        <v>453</v>
      </c>
      <c r="M389" s="307">
        <v>490</v>
      </c>
      <c r="N389" s="307">
        <v>491</v>
      </c>
      <c r="O389" s="307"/>
      <c r="P389" s="307"/>
      <c r="Q389" s="307"/>
      <c r="R389" s="420"/>
      <c r="S389" s="421"/>
      <c r="T389" s="10"/>
      <c r="U389" s="476"/>
      <c r="V389" s="610"/>
      <c r="X389" s="480"/>
      <c r="Y389" s="480"/>
      <c r="BC389" s="5"/>
    </row>
    <row r="390" spans="3:55" ht="15" hidden="1" customHeight="1" x14ac:dyDescent="0.25">
      <c r="C390" s="76"/>
      <c r="D390" s="86"/>
      <c r="E390" s="362" t="s">
        <v>232</v>
      </c>
      <c r="F390" s="99">
        <f>SUM(G390:R390)</f>
        <v>517</v>
      </c>
      <c r="G390" s="29">
        <v>48</v>
      </c>
      <c r="H390" s="29">
        <v>37</v>
      </c>
      <c r="I390" s="307">
        <v>43</v>
      </c>
      <c r="J390" s="307">
        <v>80</v>
      </c>
      <c r="K390" s="307">
        <v>70</v>
      </c>
      <c r="L390" s="307">
        <v>77</v>
      </c>
      <c r="M390" s="307">
        <v>65</v>
      </c>
      <c r="N390" s="307">
        <v>97</v>
      </c>
      <c r="O390" s="307"/>
      <c r="P390" s="307"/>
      <c r="Q390" s="307"/>
      <c r="R390" s="420"/>
      <c r="S390" s="421"/>
      <c r="T390" s="10"/>
      <c r="U390" s="476"/>
      <c r="V390" s="610"/>
      <c r="X390" s="480"/>
      <c r="Y390" s="480"/>
      <c r="BC390" s="5"/>
    </row>
    <row r="391" spans="3:55" ht="15" hidden="1" customHeight="1" x14ac:dyDescent="0.25">
      <c r="C391" s="76"/>
      <c r="D391" s="86"/>
      <c r="E391" s="362" t="s">
        <v>110</v>
      </c>
      <c r="F391" s="99">
        <f t="shared" ref="F391:F411" si="183">SUM(G391:R391)</f>
        <v>797</v>
      </c>
      <c r="G391" s="29">
        <v>90</v>
      </c>
      <c r="H391" s="29">
        <v>104</v>
      </c>
      <c r="I391" s="307">
        <v>107</v>
      </c>
      <c r="J391" s="307">
        <v>116</v>
      </c>
      <c r="K391" s="307">
        <v>105</v>
      </c>
      <c r="L391" s="307">
        <v>94</v>
      </c>
      <c r="M391" s="307">
        <v>91</v>
      </c>
      <c r="N391" s="307">
        <v>90</v>
      </c>
      <c r="O391" s="307"/>
      <c r="P391" s="307"/>
      <c r="Q391" s="307"/>
      <c r="R391" s="420"/>
      <c r="S391" s="421"/>
      <c r="T391" s="10"/>
      <c r="U391" s="476"/>
      <c r="V391" s="610"/>
      <c r="X391" s="480"/>
      <c r="Y391" s="480"/>
      <c r="BC391" s="5"/>
    </row>
    <row r="392" spans="3:55" ht="15" hidden="1" customHeight="1" x14ac:dyDescent="0.25">
      <c r="C392" s="76"/>
      <c r="D392" s="86"/>
      <c r="E392" s="362" t="s">
        <v>111</v>
      </c>
      <c r="F392" s="99">
        <f t="shared" si="183"/>
        <v>3209</v>
      </c>
      <c r="G392" s="29">
        <v>466</v>
      </c>
      <c r="H392" s="29">
        <v>382</v>
      </c>
      <c r="I392" s="307">
        <v>392</v>
      </c>
      <c r="J392" s="307">
        <v>424</v>
      </c>
      <c r="K392" s="307">
        <v>375</v>
      </c>
      <c r="L392" s="307">
        <v>358</v>
      </c>
      <c r="M392" s="307">
        <v>404</v>
      </c>
      <c r="N392" s="307">
        <v>408</v>
      </c>
      <c r="O392" s="307"/>
      <c r="P392" s="307"/>
      <c r="Q392" s="307"/>
      <c r="R392" s="420"/>
      <c r="S392" s="421"/>
      <c r="T392" s="10"/>
      <c r="U392" s="476"/>
      <c r="V392" s="610"/>
      <c r="X392" s="480"/>
      <c r="Y392" s="480"/>
      <c r="BC392" s="5"/>
    </row>
    <row r="393" spans="3:55" ht="15" hidden="1" customHeight="1" x14ac:dyDescent="0.25">
      <c r="C393" s="76"/>
      <c r="D393" s="86"/>
      <c r="E393" s="362" t="s">
        <v>112</v>
      </c>
      <c r="F393" s="99">
        <f t="shared" si="183"/>
        <v>1820</v>
      </c>
      <c r="G393" s="29">
        <v>223</v>
      </c>
      <c r="H393" s="29">
        <v>220</v>
      </c>
      <c r="I393" s="307">
        <v>208</v>
      </c>
      <c r="J393" s="307">
        <v>222</v>
      </c>
      <c r="K393" s="307">
        <v>226</v>
      </c>
      <c r="L393" s="307">
        <v>214</v>
      </c>
      <c r="M393" s="307">
        <v>262</v>
      </c>
      <c r="N393" s="307">
        <v>245</v>
      </c>
      <c r="O393" s="307"/>
      <c r="P393" s="307"/>
      <c r="Q393" s="307"/>
      <c r="R393" s="420"/>
      <c r="S393" s="421"/>
      <c r="T393" s="10"/>
      <c r="U393" s="476"/>
      <c r="V393" s="610"/>
      <c r="X393" s="480"/>
      <c r="Y393" s="480"/>
      <c r="BC393" s="5"/>
    </row>
    <row r="394" spans="3:55" ht="15" hidden="1" customHeight="1" x14ac:dyDescent="0.25">
      <c r="C394" s="76"/>
      <c r="D394" s="86"/>
      <c r="E394" s="362" t="s">
        <v>148</v>
      </c>
      <c r="F394" s="99">
        <f t="shared" si="183"/>
        <v>2190</v>
      </c>
      <c r="G394" s="29">
        <v>289</v>
      </c>
      <c r="H394" s="29">
        <v>314</v>
      </c>
      <c r="I394" s="307">
        <v>300</v>
      </c>
      <c r="J394" s="307">
        <v>292</v>
      </c>
      <c r="K394" s="307">
        <v>261</v>
      </c>
      <c r="L394" s="307">
        <v>230</v>
      </c>
      <c r="M394" s="307">
        <v>241</v>
      </c>
      <c r="N394" s="307">
        <v>263</v>
      </c>
      <c r="O394" s="307"/>
      <c r="P394" s="307"/>
      <c r="Q394" s="307"/>
      <c r="R394" s="420"/>
      <c r="S394" s="421"/>
      <c r="T394" s="10"/>
      <c r="U394" s="476"/>
      <c r="V394" s="610"/>
      <c r="X394" s="480"/>
      <c r="Y394" s="480"/>
      <c r="BC394" s="5"/>
    </row>
    <row r="395" spans="3:55" ht="15" hidden="1" customHeight="1" x14ac:dyDescent="0.25">
      <c r="C395" s="76"/>
      <c r="D395" s="86"/>
      <c r="E395" s="78" t="s">
        <v>231</v>
      </c>
      <c r="F395" s="99">
        <f t="shared" si="183"/>
        <v>286</v>
      </c>
      <c r="G395" s="29">
        <v>21</v>
      </c>
      <c r="H395" s="29">
        <v>34</v>
      </c>
      <c r="I395" s="307">
        <v>37</v>
      </c>
      <c r="J395" s="307">
        <v>42</v>
      </c>
      <c r="K395" s="307">
        <v>48</v>
      </c>
      <c r="L395" s="307">
        <v>30</v>
      </c>
      <c r="M395" s="307">
        <v>42</v>
      </c>
      <c r="N395" s="307">
        <v>32</v>
      </c>
      <c r="O395" s="307"/>
      <c r="P395" s="307"/>
      <c r="Q395" s="307"/>
      <c r="R395" s="420"/>
      <c r="S395" s="421"/>
      <c r="T395" s="10"/>
      <c r="U395" s="476"/>
      <c r="V395" s="610"/>
      <c r="X395" s="480"/>
      <c r="Y395" s="480"/>
      <c r="BC395" s="5"/>
    </row>
    <row r="396" spans="3:55" ht="15" hidden="1" customHeight="1" x14ac:dyDescent="0.25">
      <c r="C396" s="76"/>
      <c r="D396" s="86"/>
      <c r="E396" s="78" t="s">
        <v>260</v>
      </c>
      <c r="F396" s="99">
        <f t="shared" si="183"/>
        <v>211</v>
      </c>
      <c r="G396" s="29"/>
      <c r="H396" s="29"/>
      <c r="I396" s="307"/>
      <c r="J396" s="307"/>
      <c r="K396" s="307">
        <v>42</v>
      </c>
      <c r="L396" s="307">
        <v>62</v>
      </c>
      <c r="M396" s="307">
        <v>49</v>
      </c>
      <c r="N396" s="307">
        <v>58</v>
      </c>
      <c r="O396" s="307"/>
      <c r="P396" s="307"/>
      <c r="Q396" s="307"/>
      <c r="R396" s="420"/>
      <c r="S396" s="421"/>
      <c r="T396" s="10"/>
      <c r="U396" s="476"/>
      <c r="V396" s="610"/>
      <c r="X396" s="480"/>
      <c r="Y396" s="480"/>
      <c r="BC396" s="5"/>
    </row>
    <row r="397" spans="3:55" ht="15" hidden="1" customHeight="1" x14ac:dyDescent="0.25">
      <c r="C397" s="76"/>
      <c r="D397" s="86"/>
      <c r="E397" s="78" t="s">
        <v>280</v>
      </c>
      <c r="F397" s="99"/>
      <c r="G397" s="29"/>
      <c r="H397" s="29"/>
      <c r="I397" s="307"/>
      <c r="J397" s="307"/>
      <c r="K397" s="307"/>
      <c r="L397" s="307"/>
      <c r="M397" s="307"/>
      <c r="N397" s="307">
        <v>37</v>
      </c>
      <c r="O397" s="307"/>
      <c r="P397" s="307"/>
      <c r="Q397" s="307"/>
      <c r="R397" s="420"/>
      <c r="S397" s="421"/>
      <c r="T397" s="10"/>
      <c r="U397" s="476"/>
      <c r="V397" s="610"/>
      <c r="X397" s="480"/>
      <c r="Y397" s="480"/>
      <c r="BC397" s="5"/>
    </row>
    <row r="398" spans="3:55" ht="15" hidden="1" customHeight="1" x14ac:dyDescent="0.25">
      <c r="C398" s="76"/>
      <c r="D398" s="86"/>
      <c r="E398" s="78" t="s">
        <v>269</v>
      </c>
      <c r="F398" s="99"/>
      <c r="G398" s="29"/>
      <c r="H398" s="29"/>
      <c r="I398" s="307"/>
      <c r="J398" s="307"/>
      <c r="K398" s="307"/>
      <c r="L398" s="307"/>
      <c r="M398" s="307"/>
      <c r="N398" s="307">
        <v>1</v>
      </c>
      <c r="O398" s="307"/>
      <c r="P398" s="307"/>
      <c r="Q398" s="307"/>
      <c r="R398" s="420"/>
      <c r="S398" s="421"/>
      <c r="T398" s="10"/>
      <c r="U398" s="476"/>
      <c r="V398" s="610"/>
      <c r="X398" s="480"/>
      <c r="Y398" s="480"/>
      <c r="BC398" s="5"/>
    </row>
    <row r="399" spans="3:55" ht="15" hidden="1" customHeight="1" x14ac:dyDescent="0.25">
      <c r="C399" s="76"/>
      <c r="D399" s="86"/>
      <c r="E399" s="78" t="s">
        <v>270</v>
      </c>
      <c r="F399" s="99"/>
      <c r="G399" s="29"/>
      <c r="H399" s="29"/>
      <c r="I399" s="307"/>
      <c r="J399" s="307"/>
      <c r="K399" s="307"/>
      <c r="L399" s="307"/>
      <c r="M399" s="307"/>
      <c r="N399" s="307">
        <v>1</v>
      </c>
      <c r="O399" s="307"/>
      <c r="P399" s="307"/>
      <c r="Q399" s="307"/>
      <c r="R399" s="420"/>
      <c r="S399" s="421"/>
      <c r="T399" s="10"/>
      <c r="U399" s="476"/>
      <c r="V399" s="610"/>
      <c r="X399" s="480"/>
      <c r="Y399" s="480"/>
      <c r="BC399" s="5"/>
    </row>
    <row r="400" spans="3:55" ht="15" hidden="1" customHeight="1" x14ac:dyDescent="0.25">
      <c r="C400" s="76"/>
      <c r="D400" s="86"/>
      <c r="E400" s="78" t="s">
        <v>271</v>
      </c>
      <c r="F400" s="99"/>
      <c r="G400" s="29"/>
      <c r="H400" s="29"/>
      <c r="I400" s="307"/>
      <c r="J400" s="307"/>
      <c r="K400" s="307"/>
      <c r="L400" s="307"/>
      <c r="M400" s="307"/>
      <c r="N400" s="307">
        <v>2</v>
      </c>
      <c r="O400" s="307"/>
      <c r="P400" s="307"/>
      <c r="Q400" s="307"/>
      <c r="R400" s="420"/>
      <c r="S400" s="421"/>
      <c r="T400" s="10"/>
      <c r="U400" s="476"/>
      <c r="V400" s="610"/>
      <c r="X400" s="480"/>
      <c r="Y400" s="480"/>
      <c r="BC400" s="5"/>
    </row>
    <row r="401" spans="1:55" ht="15" hidden="1" customHeight="1" x14ac:dyDescent="0.25">
      <c r="C401" s="76"/>
      <c r="D401" s="86"/>
      <c r="E401" s="362" t="s">
        <v>113</v>
      </c>
      <c r="F401" s="99">
        <f t="shared" si="183"/>
        <v>2224</v>
      </c>
      <c r="G401" s="29">
        <v>248</v>
      </c>
      <c r="H401" s="29">
        <v>291</v>
      </c>
      <c r="I401" s="307">
        <v>275</v>
      </c>
      <c r="J401" s="307">
        <v>328</v>
      </c>
      <c r="K401" s="307">
        <v>314</v>
      </c>
      <c r="L401" s="307">
        <v>216</v>
      </c>
      <c r="M401" s="307">
        <v>309</v>
      </c>
      <c r="N401" s="307">
        <v>243</v>
      </c>
      <c r="O401" s="307"/>
      <c r="P401" s="307"/>
      <c r="Q401" s="307"/>
      <c r="R401" s="420"/>
      <c r="S401" s="421"/>
      <c r="T401" s="10"/>
      <c r="U401" s="476"/>
      <c r="V401" s="610"/>
      <c r="X401" s="480"/>
      <c r="Y401" s="480"/>
      <c r="BC401" s="5"/>
    </row>
    <row r="402" spans="1:55" ht="15" hidden="1" customHeight="1" x14ac:dyDescent="0.25">
      <c r="C402" s="76"/>
      <c r="D402" s="86"/>
      <c r="E402" s="362" t="s">
        <v>114</v>
      </c>
      <c r="F402" s="99">
        <f t="shared" si="183"/>
        <v>1954</v>
      </c>
      <c r="G402" s="29">
        <v>223</v>
      </c>
      <c r="H402" s="29">
        <v>262</v>
      </c>
      <c r="I402" s="307">
        <v>241</v>
      </c>
      <c r="J402" s="307">
        <v>235</v>
      </c>
      <c r="K402" s="307">
        <v>239</v>
      </c>
      <c r="L402" s="307">
        <v>239</v>
      </c>
      <c r="M402" s="307">
        <v>266</v>
      </c>
      <c r="N402" s="307">
        <v>249</v>
      </c>
      <c r="O402" s="307"/>
      <c r="P402" s="307"/>
      <c r="Q402" s="307"/>
      <c r="R402" s="420"/>
      <c r="S402" s="421"/>
      <c r="T402" s="10"/>
      <c r="U402" s="476"/>
      <c r="V402" s="610"/>
      <c r="X402" s="480"/>
      <c r="Y402" s="480"/>
      <c r="BC402" s="5"/>
    </row>
    <row r="403" spans="1:55" ht="15" hidden="1" customHeight="1" x14ac:dyDescent="0.25">
      <c r="C403" s="76"/>
      <c r="D403" s="86"/>
      <c r="E403" s="362" t="s">
        <v>115</v>
      </c>
      <c r="F403" s="99">
        <f t="shared" si="183"/>
        <v>3099</v>
      </c>
      <c r="G403" s="29">
        <v>389</v>
      </c>
      <c r="H403" s="29">
        <v>382</v>
      </c>
      <c r="I403" s="307">
        <v>422</v>
      </c>
      <c r="J403" s="307">
        <v>400</v>
      </c>
      <c r="K403" s="307">
        <v>342</v>
      </c>
      <c r="L403" s="307">
        <v>373</v>
      </c>
      <c r="M403" s="307">
        <v>285</v>
      </c>
      <c r="N403" s="307">
        <v>506</v>
      </c>
      <c r="O403" s="307"/>
      <c r="P403" s="307"/>
      <c r="Q403" s="307"/>
      <c r="R403" s="420"/>
      <c r="S403" s="421"/>
      <c r="T403" s="10"/>
      <c r="U403" s="476"/>
      <c r="V403" s="610"/>
      <c r="X403" s="480"/>
      <c r="Y403" s="480"/>
      <c r="BC403" s="5"/>
    </row>
    <row r="404" spans="1:55" ht="15" hidden="1" customHeight="1" x14ac:dyDescent="0.25">
      <c r="C404" s="76"/>
      <c r="D404" s="86"/>
      <c r="E404" s="362" t="s">
        <v>116</v>
      </c>
      <c r="F404" s="99">
        <f t="shared" si="183"/>
        <v>2345</v>
      </c>
      <c r="G404" s="29">
        <v>266</v>
      </c>
      <c r="H404" s="29">
        <v>254</v>
      </c>
      <c r="I404" s="307">
        <v>238</v>
      </c>
      <c r="J404" s="307">
        <v>285</v>
      </c>
      <c r="K404" s="307">
        <v>305</v>
      </c>
      <c r="L404" s="307">
        <v>311</v>
      </c>
      <c r="M404" s="307">
        <v>337</v>
      </c>
      <c r="N404" s="307">
        <v>349</v>
      </c>
      <c r="O404" s="307"/>
      <c r="P404" s="307"/>
      <c r="Q404" s="307"/>
      <c r="R404" s="420"/>
      <c r="S404" s="421"/>
      <c r="T404" s="10"/>
      <c r="U404" s="476"/>
      <c r="V404" s="610"/>
      <c r="X404" s="480"/>
      <c r="Y404" s="480"/>
      <c r="BC404" s="5"/>
    </row>
    <row r="405" spans="1:55" ht="15" hidden="1" customHeight="1" x14ac:dyDescent="0.25">
      <c r="C405" s="76"/>
      <c r="D405" s="86"/>
      <c r="E405" s="362" t="s">
        <v>117</v>
      </c>
      <c r="F405" s="99">
        <f t="shared" si="183"/>
        <v>3275</v>
      </c>
      <c r="G405" s="29">
        <v>424</v>
      </c>
      <c r="H405" s="29">
        <v>414</v>
      </c>
      <c r="I405" s="307">
        <v>372</v>
      </c>
      <c r="J405" s="307">
        <v>439</v>
      </c>
      <c r="K405" s="307">
        <v>315</v>
      </c>
      <c r="L405" s="307">
        <v>379</v>
      </c>
      <c r="M405" s="307">
        <v>380</v>
      </c>
      <c r="N405" s="307">
        <v>552</v>
      </c>
      <c r="O405" s="307"/>
      <c r="P405" s="307"/>
      <c r="Q405" s="307"/>
      <c r="R405" s="420"/>
      <c r="S405" s="421"/>
      <c r="T405" s="10"/>
      <c r="U405" s="476"/>
      <c r="V405" s="610"/>
      <c r="X405" s="480"/>
      <c r="Y405" s="480"/>
      <c r="BC405" s="5"/>
    </row>
    <row r="406" spans="1:55" ht="15" hidden="1" customHeight="1" x14ac:dyDescent="0.25">
      <c r="C406" s="76"/>
      <c r="D406" s="86"/>
      <c r="E406" s="362" t="s">
        <v>118</v>
      </c>
      <c r="F406" s="99">
        <f t="shared" si="183"/>
        <v>8511</v>
      </c>
      <c r="G406" s="29">
        <v>930</v>
      </c>
      <c r="H406" s="29">
        <v>1227</v>
      </c>
      <c r="I406" s="307">
        <v>1133</v>
      </c>
      <c r="J406" s="307">
        <v>1109</v>
      </c>
      <c r="K406" s="307">
        <v>1077</v>
      </c>
      <c r="L406" s="307">
        <v>1082</v>
      </c>
      <c r="M406" s="307">
        <v>910</v>
      </c>
      <c r="N406" s="307">
        <v>1043</v>
      </c>
      <c r="O406" s="307"/>
      <c r="P406" s="307"/>
      <c r="Q406" s="307"/>
      <c r="R406" s="420"/>
      <c r="S406" s="421"/>
      <c r="T406" s="10"/>
      <c r="U406" s="476"/>
      <c r="V406" s="610"/>
      <c r="X406" s="480"/>
      <c r="Y406" s="480"/>
      <c r="BC406" s="5"/>
    </row>
    <row r="407" spans="1:55" ht="15" hidden="1" customHeight="1" x14ac:dyDescent="0.25">
      <c r="C407" s="76"/>
      <c r="D407" s="86"/>
      <c r="E407" s="362" t="s">
        <v>119</v>
      </c>
      <c r="F407" s="99">
        <f t="shared" si="183"/>
        <v>1092</v>
      </c>
      <c r="G407" s="29">
        <v>130</v>
      </c>
      <c r="H407" s="29">
        <v>109</v>
      </c>
      <c r="I407" s="307">
        <v>150</v>
      </c>
      <c r="J407" s="307">
        <v>140</v>
      </c>
      <c r="K407" s="307">
        <v>142</v>
      </c>
      <c r="L407" s="307">
        <v>127</v>
      </c>
      <c r="M407" s="307">
        <v>163</v>
      </c>
      <c r="N407" s="307">
        <v>131</v>
      </c>
      <c r="O407" s="307"/>
      <c r="P407" s="307"/>
      <c r="Q407" s="307"/>
      <c r="R407" s="420"/>
      <c r="S407" s="421"/>
      <c r="T407" s="10"/>
      <c r="U407" s="476"/>
      <c r="V407" s="610"/>
      <c r="X407" s="480"/>
      <c r="Y407" s="480"/>
      <c r="BC407" s="5"/>
    </row>
    <row r="408" spans="1:55" ht="15" hidden="1" customHeight="1" x14ac:dyDescent="0.25">
      <c r="C408" s="76"/>
      <c r="D408" s="86"/>
      <c r="E408" s="362" t="s">
        <v>93</v>
      </c>
      <c r="F408" s="99">
        <f t="shared" si="183"/>
        <v>1550</v>
      </c>
      <c r="G408" s="29">
        <v>221</v>
      </c>
      <c r="H408" s="29">
        <v>224</v>
      </c>
      <c r="I408" s="307">
        <v>228</v>
      </c>
      <c r="J408" s="307">
        <v>146</v>
      </c>
      <c r="K408" s="307">
        <v>144</v>
      </c>
      <c r="L408" s="307">
        <v>164</v>
      </c>
      <c r="M408" s="307">
        <v>217</v>
      </c>
      <c r="N408" s="307">
        <v>206</v>
      </c>
      <c r="O408" s="307"/>
      <c r="P408" s="307"/>
      <c r="Q408" s="307"/>
      <c r="R408" s="420"/>
      <c r="S408" s="421"/>
      <c r="T408" s="10"/>
      <c r="U408" s="476"/>
      <c r="V408" s="610"/>
      <c r="X408" s="480"/>
      <c r="Y408" s="480"/>
      <c r="Z408" s="610"/>
      <c r="BC408" s="5"/>
    </row>
    <row r="409" spans="1:55" ht="15" hidden="1" customHeight="1" x14ac:dyDescent="0.25">
      <c r="C409" s="76"/>
      <c r="D409" s="86"/>
      <c r="E409" s="362" t="s">
        <v>120</v>
      </c>
      <c r="F409" s="99">
        <f t="shared" si="183"/>
        <v>590</v>
      </c>
      <c r="G409" s="29">
        <v>70</v>
      </c>
      <c r="H409" s="29">
        <v>81</v>
      </c>
      <c r="I409" s="307">
        <v>68</v>
      </c>
      <c r="J409" s="307">
        <v>78</v>
      </c>
      <c r="K409" s="307">
        <v>82</v>
      </c>
      <c r="L409" s="307">
        <v>68</v>
      </c>
      <c r="M409" s="307">
        <v>66</v>
      </c>
      <c r="N409" s="307">
        <v>77</v>
      </c>
      <c r="O409" s="307"/>
      <c r="P409" s="307"/>
      <c r="Q409" s="307"/>
      <c r="R409" s="420"/>
      <c r="S409" s="421"/>
      <c r="T409" s="10"/>
      <c r="U409" s="476"/>
      <c r="V409" s="610"/>
      <c r="X409" s="480"/>
      <c r="Y409" s="480"/>
      <c r="Z409" s="610"/>
      <c r="BC409" s="5"/>
    </row>
    <row r="410" spans="1:55" ht="15" hidden="1" customHeight="1" x14ac:dyDescent="0.25">
      <c r="C410" s="76"/>
      <c r="D410" s="86"/>
      <c r="E410" s="362" t="s">
        <v>204</v>
      </c>
      <c r="F410" s="99">
        <f t="shared" si="183"/>
        <v>834</v>
      </c>
      <c r="G410" s="29">
        <v>135</v>
      </c>
      <c r="H410" s="29">
        <v>99</v>
      </c>
      <c r="I410" s="307">
        <v>102</v>
      </c>
      <c r="J410" s="307">
        <v>97</v>
      </c>
      <c r="K410" s="307">
        <v>115</v>
      </c>
      <c r="L410" s="307">
        <v>81</v>
      </c>
      <c r="M410" s="307">
        <v>87</v>
      </c>
      <c r="N410" s="307">
        <v>118</v>
      </c>
      <c r="O410" s="307"/>
      <c r="P410" s="307"/>
      <c r="Q410" s="307"/>
      <c r="R410" s="420"/>
      <c r="S410" s="421"/>
      <c r="T410" s="10"/>
      <c r="U410" s="476"/>
      <c r="V410" s="610"/>
      <c r="X410" s="480"/>
      <c r="Y410" s="480"/>
      <c r="BC410" s="5"/>
    </row>
    <row r="411" spans="1:55" ht="15" hidden="1" customHeight="1" x14ac:dyDescent="0.25">
      <c r="C411" s="76"/>
      <c r="D411" s="86"/>
      <c r="E411" s="362" t="s">
        <v>122</v>
      </c>
      <c r="F411" s="99">
        <f t="shared" si="183"/>
        <v>3236</v>
      </c>
      <c r="G411" s="29">
        <v>336</v>
      </c>
      <c r="H411" s="29">
        <v>436</v>
      </c>
      <c r="I411" s="307">
        <v>462</v>
      </c>
      <c r="J411" s="307">
        <v>524</v>
      </c>
      <c r="K411" s="307">
        <v>406</v>
      </c>
      <c r="L411" s="307">
        <v>298</v>
      </c>
      <c r="M411" s="307">
        <v>329</v>
      </c>
      <c r="N411" s="307">
        <v>445</v>
      </c>
      <c r="O411" s="307"/>
      <c r="P411" s="307"/>
      <c r="Q411" s="307"/>
      <c r="R411" s="420"/>
      <c r="S411" s="421"/>
      <c r="T411" s="10"/>
      <c r="U411" s="476"/>
      <c r="V411" s="610"/>
      <c r="X411" s="480"/>
      <c r="Y411" s="480"/>
      <c r="BC411" s="5"/>
    </row>
    <row r="412" spans="1:55" ht="15" hidden="1" customHeight="1" x14ac:dyDescent="0.25">
      <c r="C412" s="76"/>
      <c r="D412" s="118"/>
      <c r="E412" s="363" t="s">
        <v>123</v>
      </c>
      <c r="F412" s="99">
        <f>SUM(G412:R412)</f>
        <v>2640</v>
      </c>
      <c r="G412" s="318">
        <v>327</v>
      </c>
      <c r="H412" s="318">
        <v>324</v>
      </c>
      <c r="I412" s="308">
        <v>337</v>
      </c>
      <c r="J412" s="308">
        <v>338</v>
      </c>
      <c r="K412" s="308">
        <v>332</v>
      </c>
      <c r="L412" s="308">
        <v>341</v>
      </c>
      <c r="M412" s="308">
        <v>249</v>
      </c>
      <c r="N412" s="308">
        <v>392</v>
      </c>
      <c r="O412" s="308"/>
      <c r="P412" s="307"/>
      <c r="Q412" s="307"/>
      <c r="R412" s="420"/>
      <c r="S412" s="421"/>
      <c r="T412" s="10"/>
      <c r="U412" s="476"/>
      <c r="V412" s="610"/>
      <c r="X412" s="480"/>
      <c r="Y412" s="480"/>
      <c r="BC412" s="5"/>
    </row>
    <row r="413" spans="1:55" ht="15" hidden="1" customHeight="1" x14ac:dyDescent="0.25">
      <c r="A413" s="799"/>
      <c r="B413" s="799"/>
      <c r="C413" s="76"/>
      <c r="D413" s="169" t="s">
        <v>244</v>
      </c>
      <c r="E413" s="116"/>
      <c r="F413" s="346">
        <f>SUM(F414:F419)</f>
        <v>21131</v>
      </c>
      <c r="G413" s="346">
        <f>SUM(G414:G419)</f>
        <v>2297</v>
      </c>
      <c r="H413" s="346">
        <f t="shared" ref="H413:R413" si="184">SUM(H414:H419)</f>
        <v>2600</v>
      </c>
      <c r="I413" s="346">
        <f t="shared" si="184"/>
        <v>2688</v>
      </c>
      <c r="J413" s="346">
        <f t="shared" si="184"/>
        <v>2617</v>
      </c>
      <c r="K413" s="346">
        <f t="shared" si="184"/>
        <v>2607</v>
      </c>
      <c r="L413" s="346">
        <f t="shared" si="184"/>
        <v>2166</v>
      </c>
      <c r="M413" s="346">
        <f t="shared" si="184"/>
        <v>2945</v>
      </c>
      <c r="N413" s="346">
        <f t="shared" si="184"/>
        <v>3211</v>
      </c>
      <c r="O413" s="346">
        <f t="shared" si="184"/>
        <v>0</v>
      </c>
      <c r="P413" s="346">
        <f t="shared" si="184"/>
        <v>0</v>
      </c>
      <c r="Q413" s="346">
        <f t="shared" si="184"/>
        <v>0</v>
      </c>
      <c r="R413" s="584">
        <f t="shared" si="184"/>
        <v>0</v>
      </c>
      <c r="S413" s="27"/>
      <c r="T413" s="10"/>
      <c r="U413" s="478"/>
      <c r="V413" s="479"/>
      <c r="X413" s="480"/>
      <c r="Y413" s="480"/>
      <c r="BC413" s="5" t="s">
        <v>17</v>
      </c>
    </row>
    <row r="414" spans="1:55" ht="15" hidden="1" customHeight="1" x14ac:dyDescent="0.25">
      <c r="A414" s="630"/>
      <c r="B414" s="630"/>
      <c r="C414" s="80"/>
      <c r="D414" s="120"/>
      <c r="E414" s="362" t="s">
        <v>124</v>
      </c>
      <c r="F414" s="99">
        <f t="shared" ref="F414:F419" si="185">SUM(G414:R414)</f>
        <v>489</v>
      </c>
      <c r="G414" s="29">
        <v>49</v>
      </c>
      <c r="H414" s="29">
        <v>51</v>
      </c>
      <c r="I414" s="29">
        <v>62</v>
      </c>
      <c r="J414" s="29">
        <v>84</v>
      </c>
      <c r="K414" s="29">
        <v>55</v>
      </c>
      <c r="L414" s="29">
        <v>59</v>
      </c>
      <c r="M414" s="29">
        <v>66</v>
      </c>
      <c r="N414" s="29">
        <v>63</v>
      </c>
      <c r="O414" s="407"/>
      <c r="P414" s="407"/>
      <c r="Q414" s="407"/>
      <c r="R414" s="426"/>
      <c r="S414" s="27"/>
      <c r="T414" s="10"/>
      <c r="U414" s="476"/>
      <c r="V414" s="610"/>
      <c r="X414" s="480"/>
      <c r="Y414" s="480"/>
      <c r="BC414" s="5"/>
    </row>
    <row r="415" spans="1:55" ht="15" hidden="1" customHeight="1" x14ac:dyDescent="0.25">
      <c r="A415" s="630"/>
      <c r="B415" s="630"/>
      <c r="C415" s="80"/>
      <c r="D415" s="120"/>
      <c r="E415" s="362" t="s">
        <v>125</v>
      </c>
      <c r="F415" s="99">
        <f t="shared" si="185"/>
        <v>2018</v>
      </c>
      <c r="G415" s="29">
        <v>203</v>
      </c>
      <c r="H415" s="29">
        <v>297</v>
      </c>
      <c r="I415" s="29">
        <v>307</v>
      </c>
      <c r="J415" s="29">
        <v>230</v>
      </c>
      <c r="K415" s="29">
        <v>298</v>
      </c>
      <c r="L415" s="29">
        <v>218</v>
      </c>
      <c r="M415" s="29">
        <v>213</v>
      </c>
      <c r="N415" s="29">
        <v>252</v>
      </c>
      <c r="O415" s="407"/>
      <c r="P415" s="407"/>
      <c r="Q415" s="407"/>
      <c r="R415" s="426"/>
      <c r="S415" s="27"/>
      <c r="T415" s="10"/>
      <c r="U415" s="476"/>
      <c r="V415" s="610"/>
      <c r="X415" s="480"/>
      <c r="Y415" s="480"/>
      <c r="BC415" s="5"/>
    </row>
    <row r="416" spans="1:55" ht="15" hidden="1" customHeight="1" x14ac:dyDescent="0.25">
      <c r="A416" s="630"/>
      <c r="B416" s="630"/>
      <c r="C416" s="80"/>
      <c r="D416" s="120"/>
      <c r="E416" s="362" t="s">
        <v>126</v>
      </c>
      <c r="F416" s="99">
        <f t="shared" si="185"/>
        <v>2528</v>
      </c>
      <c r="G416" s="29">
        <v>236</v>
      </c>
      <c r="H416" s="29">
        <v>283</v>
      </c>
      <c r="I416" s="29">
        <v>270</v>
      </c>
      <c r="J416" s="29">
        <v>289</v>
      </c>
      <c r="K416" s="29">
        <v>286</v>
      </c>
      <c r="L416" s="29">
        <v>308</v>
      </c>
      <c r="M416" s="29">
        <v>388</v>
      </c>
      <c r="N416" s="29">
        <v>468</v>
      </c>
      <c r="O416" s="407"/>
      <c r="P416" s="407"/>
      <c r="Q416" s="407"/>
      <c r="R416" s="426"/>
      <c r="S416" s="27"/>
      <c r="T416" s="10"/>
      <c r="U416" s="476"/>
      <c r="V416" s="610"/>
      <c r="X416" s="480"/>
      <c r="Y416" s="480"/>
      <c r="BC416" s="5"/>
    </row>
    <row r="417" spans="1:55" ht="15" hidden="1" customHeight="1" x14ac:dyDescent="0.25">
      <c r="A417" s="630"/>
      <c r="B417" s="630"/>
      <c r="C417" s="80"/>
      <c r="D417" s="120"/>
      <c r="E417" s="362" t="s">
        <v>184</v>
      </c>
      <c r="F417" s="99">
        <f t="shared" si="185"/>
        <v>7859</v>
      </c>
      <c r="G417" s="29">
        <v>846</v>
      </c>
      <c r="H417" s="29">
        <v>986</v>
      </c>
      <c r="I417" s="29">
        <v>917</v>
      </c>
      <c r="J417" s="29">
        <v>989</v>
      </c>
      <c r="K417" s="29">
        <v>999</v>
      </c>
      <c r="L417" s="29">
        <v>808</v>
      </c>
      <c r="M417" s="29">
        <v>1118</v>
      </c>
      <c r="N417" s="29">
        <v>1196</v>
      </c>
      <c r="O417" s="407"/>
      <c r="P417" s="407"/>
      <c r="Q417" s="407"/>
      <c r="R417" s="426"/>
      <c r="S417" s="27"/>
      <c r="T417" s="10"/>
      <c r="U417" s="476"/>
      <c r="V417" s="610"/>
      <c r="X417" s="480"/>
      <c r="Y417" s="480"/>
      <c r="BC417" s="5"/>
    </row>
    <row r="418" spans="1:55" ht="15" hidden="1" customHeight="1" x14ac:dyDescent="0.25">
      <c r="A418" s="630"/>
      <c r="B418" s="630"/>
      <c r="C418" s="80"/>
      <c r="D418" s="120"/>
      <c r="E418" s="362" t="s">
        <v>180</v>
      </c>
      <c r="F418" s="99">
        <f t="shared" si="185"/>
        <v>4339</v>
      </c>
      <c r="G418" s="29">
        <v>500</v>
      </c>
      <c r="H418" s="29">
        <v>547</v>
      </c>
      <c r="I418" s="29">
        <v>626</v>
      </c>
      <c r="J418" s="29">
        <v>575</v>
      </c>
      <c r="K418" s="29">
        <v>543</v>
      </c>
      <c r="L418" s="29">
        <v>398</v>
      </c>
      <c r="M418" s="29">
        <v>600</v>
      </c>
      <c r="N418" s="29">
        <v>550</v>
      </c>
      <c r="O418" s="407"/>
      <c r="P418" s="407"/>
      <c r="Q418" s="407"/>
      <c r="R418" s="426"/>
      <c r="S418" s="27"/>
      <c r="T418" s="10"/>
      <c r="U418" s="476"/>
      <c r="V418" s="610"/>
      <c r="X418" s="480"/>
      <c r="Y418" s="480"/>
      <c r="BC418" s="5"/>
    </row>
    <row r="419" spans="1:55" ht="15" hidden="1" customHeight="1" x14ac:dyDescent="0.25">
      <c r="A419" s="630"/>
      <c r="B419" s="630"/>
      <c r="C419" s="633"/>
      <c r="D419" s="309"/>
      <c r="E419" s="483" t="s">
        <v>169</v>
      </c>
      <c r="F419" s="443">
        <f t="shared" si="185"/>
        <v>3898</v>
      </c>
      <c r="G419" s="313">
        <v>463</v>
      </c>
      <c r="H419" s="313">
        <v>436</v>
      </c>
      <c r="I419" s="313">
        <v>506</v>
      </c>
      <c r="J419" s="310">
        <v>450</v>
      </c>
      <c r="K419" s="313">
        <v>426</v>
      </c>
      <c r="L419" s="313">
        <v>375</v>
      </c>
      <c r="M419" s="313">
        <v>560</v>
      </c>
      <c r="N419" s="313">
        <v>682</v>
      </c>
      <c r="O419" s="410"/>
      <c r="P419" s="410"/>
      <c r="Q419" s="410"/>
      <c r="R419" s="442"/>
      <c r="S419" s="27"/>
      <c r="T419" s="10"/>
      <c r="U419" s="476"/>
      <c r="V419" s="610"/>
      <c r="X419" s="480"/>
      <c r="Y419" s="480"/>
      <c r="BC419" s="5"/>
    </row>
    <row r="420" spans="1:55" ht="8.25" hidden="1" customHeight="1" x14ac:dyDescent="0.25">
      <c r="A420" s="630"/>
      <c r="B420" s="630"/>
      <c r="C420" s="80"/>
      <c r="D420" s="261"/>
      <c r="E420" s="362"/>
      <c r="F420" s="99"/>
      <c r="G420" s="29"/>
      <c r="H420" s="29"/>
      <c r="I420" s="29"/>
      <c r="J420" s="29"/>
      <c r="K420" s="29"/>
      <c r="L420" s="29"/>
      <c r="M420" s="29"/>
      <c r="N420" s="29"/>
      <c r="O420" s="38"/>
      <c r="P420" s="38"/>
      <c r="Q420" s="38"/>
      <c r="R420" s="427"/>
      <c r="S420" s="421"/>
      <c r="T420" s="10"/>
      <c r="U420" s="476"/>
      <c r="V420" s="610"/>
      <c r="X420" s="480"/>
      <c r="Y420" s="480"/>
      <c r="BC420" s="5"/>
    </row>
    <row r="421" spans="1:55" ht="15" hidden="1" customHeight="1" x14ac:dyDescent="0.25">
      <c r="C421" s="76"/>
      <c r="D421" s="169" t="s">
        <v>245</v>
      </c>
      <c r="E421" s="121"/>
      <c r="F421" s="366">
        <f t="shared" ref="F421:R421" si="186">SUM(F422:F456)</f>
        <v>5209</v>
      </c>
      <c r="G421" s="366">
        <f t="shared" si="186"/>
        <v>641</v>
      </c>
      <c r="H421" s="366">
        <f t="shared" si="186"/>
        <v>604</v>
      </c>
      <c r="I421" s="366">
        <f t="shared" si="186"/>
        <v>647</v>
      </c>
      <c r="J421" s="366">
        <f t="shared" si="186"/>
        <v>654</v>
      </c>
      <c r="K421" s="366">
        <f t="shared" si="186"/>
        <v>680</v>
      </c>
      <c r="L421" s="366">
        <f t="shared" si="186"/>
        <v>641</v>
      </c>
      <c r="M421" s="366">
        <f t="shared" si="186"/>
        <v>642</v>
      </c>
      <c r="N421" s="366">
        <f t="shared" si="186"/>
        <v>700</v>
      </c>
      <c r="O421" s="366">
        <f t="shared" si="186"/>
        <v>0</v>
      </c>
      <c r="P421" s="346">
        <f t="shared" si="186"/>
        <v>0</v>
      </c>
      <c r="Q421" s="366">
        <f t="shared" si="186"/>
        <v>0</v>
      </c>
      <c r="R421" s="583">
        <f t="shared" si="186"/>
        <v>0</v>
      </c>
      <c r="S421" s="421"/>
      <c r="T421" s="10"/>
      <c r="BC421" s="5" t="s">
        <v>15</v>
      </c>
    </row>
    <row r="422" spans="1:55" ht="15" hidden="1" customHeight="1" x14ac:dyDescent="0.25">
      <c r="C422" s="76"/>
      <c r="D422" s="86"/>
      <c r="E422" s="362" t="s">
        <v>99</v>
      </c>
      <c r="F422" s="99">
        <f>SUM(G422:R422)</f>
        <v>164</v>
      </c>
      <c r="G422" s="29">
        <v>22</v>
      </c>
      <c r="H422" s="29">
        <v>19</v>
      </c>
      <c r="I422" s="307">
        <v>20</v>
      </c>
      <c r="J422" s="307">
        <v>20</v>
      </c>
      <c r="K422" s="307">
        <v>21</v>
      </c>
      <c r="L422" s="307">
        <v>18</v>
      </c>
      <c r="M422" s="307">
        <v>18</v>
      </c>
      <c r="N422" s="307">
        <v>26</v>
      </c>
      <c r="O422" s="307"/>
      <c r="P422" s="307"/>
      <c r="Q422" s="307"/>
      <c r="R422" s="420"/>
      <c r="S422" s="421"/>
      <c r="T422" s="10"/>
      <c r="U422" s="476"/>
      <c r="V422" s="481"/>
      <c r="X422" s="482"/>
      <c r="Y422" s="480"/>
      <c r="BC422" s="5"/>
    </row>
    <row r="423" spans="1:55" ht="15" hidden="1" customHeight="1" x14ac:dyDescent="0.25">
      <c r="C423" s="76"/>
      <c r="D423" s="86"/>
      <c r="E423" s="362" t="s">
        <v>100</v>
      </c>
      <c r="F423" s="99">
        <f t="shared" ref="F423:F433" si="187">SUM(G423:R423)</f>
        <v>202</v>
      </c>
      <c r="G423" s="29">
        <v>26</v>
      </c>
      <c r="H423" s="29">
        <v>24</v>
      </c>
      <c r="I423" s="307">
        <v>25</v>
      </c>
      <c r="J423" s="307">
        <v>25</v>
      </c>
      <c r="K423" s="307">
        <v>26</v>
      </c>
      <c r="L423" s="307">
        <v>25</v>
      </c>
      <c r="M423" s="307">
        <v>25</v>
      </c>
      <c r="N423" s="307">
        <v>26</v>
      </c>
      <c r="O423" s="307"/>
      <c r="P423" s="307"/>
      <c r="Q423" s="307"/>
      <c r="R423" s="420"/>
      <c r="S423" s="421"/>
      <c r="T423" s="10"/>
      <c r="U423" s="476"/>
      <c r="V423" s="610"/>
      <c r="X423" s="480"/>
      <c r="Y423" s="480"/>
      <c r="BC423" s="5"/>
    </row>
    <row r="424" spans="1:55" ht="15" hidden="1" customHeight="1" x14ac:dyDescent="0.25">
      <c r="C424" s="76"/>
      <c r="D424" s="86"/>
      <c r="E424" s="362" t="s">
        <v>101</v>
      </c>
      <c r="F424" s="99">
        <f t="shared" si="187"/>
        <v>172</v>
      </c>
      <c r="G424" s="29">
        <v>12</v>
      </c>
      <c r="H424" s="29">
        <v>17</v>
      </c>
      <c r="I424" s="307">
        <v>23</v>
      </c>
      <c r="J424" s="307">
        <v>25</v>
      </c>
      <c r="K424" s="307">
        <v>25</v>
      </c>
      <c r="L424" s="307">
        <v>24</v>
      </c>
      <c r="M424" s="307">
        <v>20</v>
      </c>
      <c r="N424" s="307">
        <v>26</v>
      </c>
      <c r="O424" s="307"/>
      <c r="P424" s="307"/>
      <c r="Q424" s="307"/>
      <c r="R424" s="420"/>
      <c r="S424" s="421"/>
      <c r="T424" s="10"/>
      <c r="U424" s="476"/>
      <c r="V424" s="610"/>
      <c r="X424" s="480"/>
      <c r="Y424" s="480"/>
      <c r="BC424" s="5"/>
    </row>
    <row r="425" spans="1:55" ht="15" hidden="1" customHeight="1" x14ac:dyDescent="0.25">
      <c r="C425" s="76"/>
      <c r="D425" s="86"/>
      <c r="E425" s="362" t="s">
        <v>102</v>
      </c>
      <c r="F425" s="99">
        <f t="shared" si="187"/>
        <v>200</v>
      </c>
      <c r="G425" s="29">
        <v>26</v>
      </c>
      <c r="H425" s="29">
        <v>24</v>
      </c>
      <c r="I425" s="307">
        <v>25</v>
      </c>
      <c r="J425" s="307">
        <v>24</v>
      </c>
      <c r="K425" s="307">
        <v>26</v>
      </c>
      <c r="L425" s="307">
        <v>25</v>
      </c>
      <c r="M425" s="307">
        <v>25</v>
      </c>
      <c r="N425" s="307">
        <v>25</v>
      </c>
      <c r="O425" s="307"/>
      <c r="P425" s="307"/>
      <c r="Q425" s="307"/>
      <c r="R425" s="420"/>
      <c r="S425" s="421"/>
      <c r="T425" s="10"/>
      <c r="U425" s="476"/>
      <c r="V425" s="610"/>
      <c r="X425" s="480"/>
      <c r="Y425" s="480"/>
      <c r="BC425" s="5"/>
    </row>
    <row r="426" spans="1:55" ht="15" hidden="1" customHeight="1" x14ac:dyDescent="0.25">
      <c r="C426" s="76"/>
      <c r="D426" s="86"/>
      <c r="E426" s="362" t="s">
        <v>89</v>
      </c>
      <c r="F426" s="99">
        <f t="shared" si="187"/>
        <v>32</v>
      </c>
      <c r="G426" s="29">
        <v>4</v>
      </c>
      <c r="H426" s="29">
        <v>4</v>
      </c>
      <c r="I426" s="307">
        <v>3</v>
      </c>
      <c r="J426" s="307">
        <v>4</v>
      </c>
      <c r="K426" s="307">
        <v>4</v>
      </c>
      <c r="L426" s="307">
        <v>4</v>
      </c>
      <c r="M426" s="307">
        <v>4</v>
      </c>
      <c r="N426" s="307">
        <v>5</v>
      </c>
      <c r="O426" s="307"/>
      <c r="P426" s="307"/>
      <c r="Q426" s="307"/>
      <c r="R426" s="420"/>
      <c r="S426" s="421"/>
      <c r="T426" s="10"/>
      <c r="U426" s="476"/>
      <c r="V426" s="610"/>
      <c r="X426" s="480"/>
      <c r="Y426" s="480"/>
      <c r="BC426" s="5"/>
    </row>
    <row r="427" spans="1:55" ht="15" hidden="1" customHeight="1" x14ac:dyDescent="0.25">
      <c r="C427" s="76"/>
      <c r="D427" s="86"/>
      <c r="E427" s="362" t="s">
        <v>103</v>
      </c>
      <c r="F427" s="99">
        <f t="shared" si="187"/>
        <v>118</v>
      </c>
      <c r="G427" s="29">
        <v>11</v>
      </c>
      <c r="H427" s="29">
        <v>15</v>
      </c>
      <c r="I427" s="307">
        <v>14</v>
      </c>
      <c r="J427" s="307">
        <v>15</v>
      </c>
      <c r="K427" s="307">
        <v>17</v>
      </c>
      <c r="L427" s="307">
        <v>16</v>
      </c>
      <c r="M427" s="307">
        <v>15</v>
      </c>
      <c r="N427" s="307">
        <v>15</v>
      </c>
      <c r="O427" s="307"/>
      <c r="P427" s="307"/>
      <c r="Q427" s="307"/>
      <c r="R427" s="420"/>
      <c r="S427" s="421"/>
      <c r="T427" s="10"/>
      <c r="U427" s="476"/>
      <c r="V427" s="610"/>
      <c r="X427" s="480"/>
      <c r="Y427" s="480"/>
      <c r="BC427" s="5"/>
    </row>
    <row r="428" spans="1:55" ht="15" hidden="1" customHeight="1" x14ac:dyDescent="0.25">
      <c r="C428" s="76"/>
      <c r="D428" s="86"/>
      <c r="E428" s="362" t="s">
        <v>104</v>
      </c>
      <c r="F428" s="99">
        <f t="shared" si="187"/>
        <v>202</v>
      </c>
      <c r="G428" s="29">
        <v>26</v>
      </c>
      <c r="H428" s="29">
        <v>24</v>
      </c>
      <c r="I428" s="307">
        <v>25</v>
      </c>
      <c r="J428" s="307">
        <v>25</v>
      </c>
      <c r="K428" s="307">
        <v>26</v>
      </c>
      <c r="L428" s="307">
        <v>25</v>
      </c>
      <c r="M428" s="307">
        <v>25</v>
      </c>
      <c r="N428" s="307">
        <v>26</v>
      </c>
      <c r="O428" s="307"/>
      <c r="P428" s="307"/>
      <c r="Q428" s="307"/>
      <c r="R428" s="420"/>
      <c r="S428" s="421"/>
      <c r="T428" s="10"/>
      <c r="U428" s="476"/>
      <c r="V428" s="610"/>
      <c r="X428" s="480"/>
      <c r="Y428" s="480"/>
      <c r="BC428" s="5"/>
    </row>
    <row r="429" spans="1:55" ht="15" hidden="1" customHeight="1" x14ac:dyDescent="0.25">
      <c r="C429" s="76"/>
      <c r="D429" s="86"/>
      <c r="E429" s="362" t="s">
        <v>105</v>
      </c>
      <c r="F429" s="99">
        <f t="shared" si="187"/>
        <v>199</v>
      </c>
      <c r="G429" s="29">
        <v>26</v>
      </c>
      <c r="H429" s="29">
        <v>23</v>
      </c>
      <c r="I429" s="307">
        <v>24</v>
      </c>
      <c r="J429" s="307">
        <v>24</v>
      </c>
      <c r="K429" s="307">
        <v>26</v>
      </c>
      <c r="L429" s="307">
        <v>25</v>
      </c>
      <c r="M429" s="307">
        <v>25</v>
      </c>
      <c r="N429" s="307">
        <v>26</v>
      </c>
      <c r="O429" s="307"/>
      <c r="P429" s="307"/>
      <c r="Q429" s="307"/>
      <c r="R429" s="420"/>
      <c r="S429" s="421"/>
      <c r="T429" s="10"/>
      <c r="U429" s="476"/>
      <c r="V429" s="610"/>
      <c r="X429" s="480"/>
      <c r="Y429" s="480"/>
      <c r="BC429" s="5"/>
    </row>
    <row r="430" spans="1:55" ht="15" hidden="1" customHeight="1" x14ac:dyDescent="0.25">
      <c r="C430" s="76"/>
      <c r="D430" s="86"/>
      <c r="E430" s="362" t="s">
        <v>106</v>
      </c>
      <c r="F430" s="99">
        <f t="shared" si="187"/>
        <v>176</v>
      </c>
      <c r="G430" s="29">
        <v>23</v>
      </c>
      <c r="H430" s="29">
        <v>23</v>
      </c>
      <c r="I430" s="307">
        <v>21</v>
      </c>
      <c r="J430" s="307">
        <v>18</v>
      </c>
      <c r="K430" s="307">
        <v>24</v>
      </c>
      <c r="L430" s="307">
        <v>16</v>
      </c>
      <c r="M430" s="307">
        <v>25</v>
      </c>
      <c r="N430" s="307">
        <v>26</v>
      </c>
      <c r="O430" s="307"/>
      <c r="P430" s="307"/>
      <c r="Q430" s="307"/>
      <c r="R430" s="420"/>
      <c r="S430" s="421"/>
      <c r="T430" s="10"/>
      <c r="U430" s="476"/>
      <c r="V430" s="610"/>
      <c r="X430" s="480"/>
      <c r="Y430" s="480"/>
      <c r="BC430" s="5"/>
    </row>
    <row r="431" spans="1:55" ht="15" hidden="1" customHeight="1" x14ac:dyDescent="0.25">
      <c r="C431" s="76"/>
      <c r="D431" s="86"/>
      <c r="E431" s="362" t="s">
        <v>107</v>
      </c>
      <c r="F431" s="99">
        <f t="shared" si="187"/>
        <v>153</v>
      </c>
      <c r="G431" s="29">
        <v>20</v>
      </c>
      <c r="H431" s="29">
        <v>15</v>
      </c>
      <c r="I431" s="307">
        <v>18</v>
      </c>
      <c r="J431" s="307">
        <v>21</v>
      </c>
      <c r="K431" s="307">
        <v>21</v>
      </c>
      <c r="L431" s="307">
        <v>17</v>
      </c>
      <c r="M431" s="307">
        <v>22</v>
      </c>
      <c r="N431" s="307">
        <v>19</v>
      </c>
      <c r="O431" s="307"/>
      <c r="P431" s="307"/>
      <c r="Q431" s="307"/>
      <c r="R431" s="420"/>
      <c r="S431" s="421"/>
      <c r="T431" s="10"/>
      <c r="U431" s="476"/>
      <c r="V431" s="610"/>
      <c r="X431" s="480"/>
      <c r="Y431" s="480"/>
      <c r="BC431" s="5"/>
    </row>
    <row r="432" spans="1:55" ht="15" hidden="1" customHeight="1" x14ac:dyDescent="0.25">
      <c r="C432" s="76"/>
      <c r="D432" s="86"/>
      <c r="E432" s="362" t="s">
        <v>108</v>
      </c>
      <c r="F432" s="99">
        <f t="shared" si="187"/>
        <v>182</v>
      </c>
      <c r="G432" s="29">
        <v>21</v>
      </c>
      <c r="H432" s="29">
        <v>22</v>
      </c>
      <c r="I432" s="307">
        <v>25</v>
      </c>
      <c r="J432" s="307">
        <v>23</v>
      </c>
      <c r="K432" s="307">
        <v>23</v>
      </c>
      <c r="L432" s="307">
        <v>22</v>
      </c>
      <c r="M432" s="307">
        <v>25</v>
      </c>
      <c r="N432" s="307">
        <v>21</v>
      </c>
      <c r="O432" s="307"/>
      <c r="P432" s="307"/>
      <c r="Q432" s="307"/>
      <c r="R432" s="420"/>
      <c r="S432" s="421"/>
      <c r="T432" s="10"/>
      <c r="U432" s="476"/>
      <c r="V432" s="610"/>
      <c r="X432" s="480"/>
      <c r="Y432" s="480"/>
      <c r="BC432" s="5"/>
    </row>
    <row r="433" spans="3:55" ht="15" hidden="1" customHeight="1" x14ac:dyDescent="0.25">
      <c r="C433" s="76"/>
      <c r="D433" s="86"/>
      <c r="E433" s="362" t="s">
        <v>109</v>
      </c>
      <c r="F433" s="99">
        <f t="shared" si="187"/>
        <v>197</v>
      </c>
      <c r="G433" s="29">
        <v>22</v>
      </c>
      <c r="H433" s="29">
        <v>24</v>
      </c>
      <c r="I433" s="307">
        <v>25</v>
      </c>
      <c r="J433" s="307">
        <v>25</v>
      </c>
      <c r="K433" s="307">
        <v>26</v>
      </c>
      <c r="L433" s="307">
        <v>24</v>
      </c>
      <c r="M433" s="307">
        <v>25</v>
      </c>
      <c r="N433" s="307">
        <v>26</v>
      </c>
      <c r="O433" s="307"/>
      <c r="P433" s="307"/>
      <c r="Q433" s="307"/>
      <c r="R433" s="420"/>
      <c r="S433" s="421"/>
      <c r="T433" s="10"/>
      <c r="U433" s="476"/>
      <c r="V433" s="610"/>
      <c r="X433" s="480"/>
      <c r="Y433" s="480"/>
      <c r="BC433" s="5"/>
    </row>
    <row r="434" spans="3:55" ht="15" hidden="1" customHeight="1" x14ac:dyDescent="0.25">
      <c r="C434" s="76"/>
      <c r="D434" s="86"/>
      <c r="E434" s="362" t="s">
        <v>232</v>
      </c>
      <c r="F434" s="99">
        <f>SUM(G434:R434)</f>
        <v>130</v>
      </c>
      <c r="G434" s="29">
        <v>11</v>
      </c>
      <c r="H434" s="29"/>
      <c r="I434" s="307">
        <v>17</v>
      </c>
      <c r="J434" s="307">
        <v>20</v>
      </c>
      <c r="K434" s="307">
        <v>20</v>
      </c>
      <c r="L434" s="307">
        <v>19</v>
      </c>
      <c r="M434" s="307">
        <v>21</v>
      </c>
      <c r="N434" s="307">
        <v>22</v>
      </c>
      <c r="O434" s="307"/>
      <c r="P434" s="307"/>
      <c r="Q434" s="307"/>
      <c r="R434" s="420"/>
      <c r="S434" s="421"/>
      <c r="T434" s="10"/>
      <c r="U434" s="476"/>
      <c r="V434" s="610"/>
      <c r="X434" s="480"/>
      <c r="Y434" s="480"/>
      <c r="BC434" s="5"/>
    </row>
    <row r="435" spans="3:55" ht="15" hidden="1" customHeight="1" x14ac:dyDescent="0.25">
      <c r="C435" s="76"/>
      <c r="D435" s="86"/>
      <c r="E435" s="362" t="s">
        <v>110</v>
      </c>
      <c r="F435" s="99">
        <f t="shared" ref="F435:F455" si="188">SUM(G435:R435)</f>
        <v>102</v>
      </c>
      <c r="G435" s="29">
        <v>13</v>
      </c>
      <c r="H435" s="29">
        <v>16</v>
      </c>
      <c r="I435" s="307">
        <v>14</v>
      </c>
      <c r="J435" s="307">
        <v>14</v>
      </c>
      <c r="K435" s="307">
        <v>13</v>
      </c>
      <c r="L435" s="307">
        <v>12</v>
      </c>
      <c r="M435" s="307">
        <v>9</v>
      </c>
      <c r="N435" s="307">
        <v>11</v>
      </c>
      <c r="O435" s="307"/>
      <c r="P435" s="307"/>
      <c r="Q435" s="307"/>
      <c r="R435" s="420"/>
      <c r="S435" s="421"/>
      <c r="T435" s="10"/>
      <c r="U435" s="476"/>
      <c r="V435" s="610"/>
      <c r="X435" s="480"/>
      <c r="Y435" s="480"/>
      <c r="BC435" s="5"/>
    </row>
    <row r="436" spans="3:55" ht="15" hidden="1" customHeight="1" x14ac:dyDescent="0.25">
      <c r="C436" s="76"/>
      <c r="D436" s="86"/>
      <c r="E436" s="362" t="s">
        <v>111</v>
      </c>
      <c r="F436" s="99">
        <f t="shared" si="188"/>
        <v>202</v>
      </c>
      <c r="G436" s="29">
        <v>26</v>
      </c>
      <c r="H436" s="29">
        <v>24</v>
      </c>
      <c r="I436" s="307">
        <v>25</v>
      </c>
      <c r="J436" s="307">
        <v>25</v>
      </c>
      <c r="K436" s="307">
        <v>26</v>
      </c>
      <c r="L436" s="307">
        <v>25</v>
      </c>
      <c r="M436" s="307">
        <v>25</v>
      </c>
      <c r="N436" s="307">
        <v>26</v>
      </c>
      <c r="O436" s="307"/>
      <c r="P436" s="307"/>
      <c r="Q436" s="307"/>
      <c r="R436" s="420"/>
      <c r="S436" s="421"/>
      <c r="T436" s="10"/>
      <c r="U436" s="476"/>
      <c r="V436" s="610"/>
      <c r="X436" s="480"/>
      <c r="Y436" s="480"/>
      <c r="BC436" s="5"/>
    </row>
    <row r="437" spans="3:55" ht="15" hidden="1" customHeight="1" x14ac:dyDescent="0.25">
      <c r="C437" s="76"/>
      <c r="D437" s="86"/>
      <c r="E437" s="362" t="s">
        <v>112</v>
      </c>
      <c r="F437" s="99">
        <f t="shared" si="188"/>
        <v>189</v>
      </c>
      <c r="G437" s="29">
        <v>26</v>
      </c>
      <c r="H437" s="29">
        <v>24</v>
      </c>
      <c r="I437" s="307">
        <v>24</v>
      </c>
      <c r="J437" s="307">
        <v>23</v>
      </c>
      <c r="K437" s="307">
        <v>21</v>
      </c>
      <c r="L437" s="307">
        <v>22</v>
      </c>
      <c r="M437" s="307">
        <v>25</v>
      </c>
      <c r="N437" s="307">
        <v>24</v>
      </c>
      <c r="O437" s="307"/>
      <c r="P437" s="307"/>
      <c r="Q437" s="307"/>
      <c r="R437" s="420"/>
      <c r="S437" s="421"/>
      <c r="T437" s="10"/>
      <c r="U437" s="476"/>
      <c r="V437" s="610"/>
      <c r="X437" s="480"/>
      <c r="Y437" s="480"/>
      <c r="BC437" s="5"/>
    </row>
    <row r="438" spans="3:55" ht="15" hidden="1" customHeight="1" x14ac:dyDescent="0.25">
      <c r="C438" s="76"/>
      <c r="D438" s="86"/>
      <c r="E438" s="362" t="s">
        <v>148</v>
      </c>
      <c r="F438" s="99">
        <f t="shared" si="188"/>
        <v>169</v>
      </c>
      <c r="G438" s="29">
        <v>22</v>
      </c>
      <c r="H438" s="29">
        <v>20</v>
      </c>
      <c r="I438" s="307">
        <v>20</v>
      </c>
      <c r="J438" s="307">
        <v>21</v>
      </c>
      <c r="K438" s="307">
        <v>22</v>
      </c>
      <c r="L438" s="307">
        <v>20</v>
      </c>
      <c r="M438" s="307">
        <v>22</v>
      </c>
      <c r="N438" s="307">
        <v>22</v>
      </c>
      <c r="O438" s="307"/>
      <c r="P438" s="307"/>
      <c r="Q438" s="307"/>
      <c r="R438" s="420"/>
      <c r="S438" s="421"/>
      <c r="T438" s="10"/>
      <c r="U438" s="476"/>
      <c r="V438" s="610"/>
      <c r="X438" s="480"/>
      <c r="Y438" s="480"/>
      <c r="BC438" s="5"/>
    </row>
    <row r="439" spans="3:55" ht="15" hidden="1" customHeight="1" x14ac:dyDescent="0.25">
      <c r="C439" s="76"/>
      <c r="D439" s="86"/>
      <c r="E439" s="78" t="s">
        <v>231</v>
      </c>
      <c r="F439" s="99">
        <f t="shared" si="188"/>
        <v>67</v>
      </c>
      <c r="G439" s="29">
        <v>8</v>
      </c>
      <c r="H439" s="29">
        <v>8</v>
      </c>
      <c r="I439" s="307">
        <v>8</v>
      </c>
      <c r="J439" s="307">
        <v>9</v>
      </c>
      <c r="K439" s="307">
        <v>9</v>
      </c>
      <c r="L439" s="307">
        <v>8</v>
      </c>
      <c r="M439" s="307">
        <v>9</v>
      </c>
      <c r="N439" s="307">
        <v>8</v>
      </c>
      <c r="O439" s="307"/>
      <c r="P439" s="307"/>
      <c r="Q439" s="307"/>
      <c r="R439" s="420"/>
      <c r="S439" s="421"/>
      <c r="T439" s="10"/>
      <c r="U439" s="476"/>
      <c r="V439" s="610"/>
      <c r="X439" s="480"/>
      <c r="Y439" s="480"/>
      <c r="BC439" s="5"/>
    </row>
    <row r="440" spans="3:55" ht="15" hidden="1" customHeight="1" x14ac:dyDescent="0.25">
      <c r="C440" s="76"/>
      <c r="D440" s="86"/>
      <c r="E440" s="78" t="s">
        <v>260</v>
      </c>
      <c r="F440" s="99">
        <f t="shared" si="188"/>
        <v>17</v>
      </c>
      <c r="G440" s="29"/>
      <c r="H440" s="29"/>
      <c r="I440" s="307"/>
      <c r="J440" s="307"/>
      <c r="K440" s="307">
        <v>4</v>
      </c>
      <c r="L440" s="307">
        <v>4</v>
      </c>
      <c r="M440" s="307">
        <v>5</v>
      </c>
      <c r="N440" s="307">
        <v>4</v>
      </c>
      <c r="O440" s="307"/>
      <c r="P440" s="307"/>
      <c r="Q440" s="307"/>
      <c r="R440" s="420"/>
      <c r="S440" s="421"/>
      <c r="T440" s="10"/>
      <c r="U440" s="476"/>
      <c r="V440" s="610"/>
      <c r="X440" s="480"/>
      <c r="Y440" s="480"/>
      <c r="BC440" s="5"/>
    </row>
    <row r="441" spans="3:55" ht="15" hidden="1" customHeight="1" x14ac:dyDescent="0.25">
      <c r="C441" s="76"/>
      <c r="D441" s="86"/>
      <c r="E441" s="78" t="s">
        <v>280</v>
      </c>
      <c r="F441" s="99">
        <f t="shared" si="188"/>
        <v>9</v>
      </c>
      <c r="G441" s="29"/>
      <c r="H441" s="29"/>
      <c r="I441" s="307"/>
      <c r="J441" s="307"/>
      <c r="K441" s="307"/>
      <c r="L441" s="307"/>
      <c r="M441" s="307"/>
      <c r="N441" s="307">
        <v>9</v>
      </c>
      <c r="O441" s="307"/>
      <c r="P441" s="307"/>
      <c r="Q441" s="307"/>
      <c r="R441" s="420"/>
      <c r="S441" s="421"/>
      <c r="T441" s="10"/>
      <c r="U441" s="476"/>
      <c r="V441" s="610"/>
      <c r="X441" s="480"/>
      <c r="Y441" s="480"/>
      <c r="BC441" s="5"/>
    </row>
    <row r="442" spans="3:55" ht="15" hidden="1" customHeight="1" x14ac:dyDescent="0.25">
      <c r="C442" s="76"/>
      <c r="D442" s="86"/>
      <c r="E442" s="78" t="s">
        <v>269</v>
      </c>
      <c r="F442" s="99">
        <f t="shared" si="188"/>
        <v>1</v>
      </c>
      <c r="G442" s="29"/>
      <c r="H442" s="29"/>
      <c r="I442" s="307"/>
      <c r="J442" s="307"/>
      <c r="K442" s="307"/>
      <c r="L442" s="307"/>
      <c r="M442" s="307"/>
      <c r="N442" s="307">
        <v>1</v>
      </c>
      <c r="O442" s="307"/>
      <c r="P442" s="307"/>
      <c r="Q442" s="307"/>
      <c r="R442" s="420"/>
      <c r="S442" s="421"/>
      <c r="T442" s="10"/>
      <c r="U442" s="476"/>
      <c r="V442" s="610"/>
      <c r="X442" s="480"/>
      <c r="Y442" s="480"/>
      <c r="BC442" s="5"/>
    </row>
    <row r="443" spans="3:55" ht="15" hidden="1" customHeight="1" x14ac:dyDescent="0.25">
      <c r="C443" s="76"/>
      <c r="D443" s="86"/>
      <c r="E443" s="78" t="s">
        <v>270</v>
      </c>
      <c r="F443" s="99">
        <f t="shared" si="188"/>
        <v>1</v>
      </c>
      <c r="G443" s="29"/>
      <c r="H443" s="29"/>
      <c r="I443" s="307"/>
      <c r="J443" s="307"/>
      <c r="K443" s="307"/>
      <c r="L443" s="307"/>
      <c r="M443" s="307"/>
      <c r="N443" s="307">
        <v>1</v>
      </c>
      <c r="O443" s="307"/>
      <c r="P443" s="307"/>
      <c r="Q443" s="307"/>
      <c r="R443" s="420"/>
      <c r="S443" s="421"/>
      <c r="T443" s="10"/>
      <c r="U443" s="476"/>
      <c r="V443" s="610"/>
      <c r="X443" s="480"/>
      <c r="Y443" s="480"/>
      <c r="BC443" s="5"/>
    </row>
    <row r="444" spans="3:55" ht="15" hidden="1" customHeight="1" x14ac:dyDescent="0.25">
      <c r="C444" s="76"/>
      <c r="D444" s="86"/>
      <c r="E444" s="78" t="s">
        <v>271</v>
      </c>
      <c r="F444" s="99">
        <f t="shared" si="188"/>
        <v>2</v>
      </c>
      <c r="G444" s="29"/>
      <c r="H444" s="29"/>
      <c r="I444" s="307"/>
      <c r="J444" s="307"/>
      <c r="K444" s="307"/>
      <c r="L444" s="307"/>
      <c r="M444" s="307"/>
      <c r="N444" s="307">
        <v>2</v>
      </c>
      <c r="O444" s="307"/>
      <c r="P444" s="307"/>
      <c r="Q444" s="307"/>
      <c r="R444" s="420"/>
      <c r="S444" s="421"/>
      <c r="T444" s="10"/>
      <c r="U444" s="476"/>
      <c r="V444" s="610"/>
      <c r="X444" s="480"/>
      <c r="Y444" s="480"/>
      <c r="BC444" s="5"/>
    </row>
    <row r="445" spans="3:55" ht="15" hidden="1" customHeight="1" x14ac:dyDescent="0.25">
      <c r="C445" s="76"/>
      <c r="D445" s="86"/>
      <c r="E445" s="362" t="s">
        <v>113</v>
      </c>
      <c r="F445" s="99">
        <f t="shared" si="188"/>
        <v>201</v>
      </c>
      <c r="G445" s="29">
        <v>26</v>
      </c>
      <c r="H445" s="29">
        <v>24</v>
      </c>
      <c r="I445" s="307">
        <v>25</v>
      </c>
      <c r="J445" s="307">
        <v>25</v>
      </c>
      <c r="K445" s="307">
        <v>25</v>
      </c>
      <c r="L445" s="307">
        <v>25</v>
      </c>
      <c r="M445" s="307">
        <v>25</v>
      </c>
      <c r="N445" s="307">
        <v>26</v>
      </c>
      <c r="O445" s="307"/>
      <c r="P445" s="307"/>
      <c r="Q445" s="307"/>
      <c r="R445" s="420"/>
      <c r="S445" s="421"/>
      <c r="T445" s="10"/>
      <c r="U445" s="476"/>
      <c r="V445" s="610"/>
      <c r="X445" s="480"/>
      <c r="Y445" s="480"/>
      <c r="BC445" s="5"/>
    </row>
    <row r="446" spans="3:55" ht="15" hidden="1" customHeight="1" x14ac:dyDescent="0.25">
      <c r="C446" s="76"/>
      <c r="D446" s="86"/>
      <c r="E446" s="362" t="s">
        <v>114</v>
      </c>
      <c r="F446" s="99">
        <f t="shared" si="188"/>
        <v>202</v>
      </c>
      <c r="G446" s="29">
        <v>26</v>
      </c>
      <c r="H446" s="29">
        <v>24</v>
      </c>
      <c r="I446" s="307">
        <v>25</v>
      </c>
      <c r="J446" s="307">
        <v>25</v>
      </c>
      <c r="K446" s="307">
        <v>26</v>
      </c>
      <c r="L446" s="307">
        <v>25</v>
      </c>
      <c r="M446" s="307">
        <v>25</v>
      </c>
      <c r="N446" s="307">
        <v>26</v>
      </c>
      <c r="O446" s="307"/>
      <c r="P446" s="307"/>
      <c r="Q446" s="307"/>
      <c r="R446" s="420"/>
      <c r="S446" s="421"/>
      <c r="T446" s="10"/>
      <c r="U446" s="476"/>
      <c r="V446" s="610"/>
      <c r="X446" s="480"/>
      <c r="Y446" s="480"/>
      <c r="BC446" s="5"/>
    </row>
    <row r="447" spans="3:55" ht="15" hidden="1" customHeight="1" x14ac:dyDescent="0.25">
      <c r="C447" s="76"/>
      <c r="D447" s="86"/>
      <c r="E447" s="362" t="s">
        <v>115</v>
      </c>
      <c r="F447" s="99">
        <f t="shared" si="188"/>
        <v>197</v>
      </c>
      <c r="G447" s="29">
        <v>26</v>
      </c>
      <c r="H447" s="29">
        <v>24</v>
      </c>
      <c r="I447" s="307">
        <v>25</v>
      </c>
      <c r="J447" s="307">
        <v>25</v>
      </c>
      <c r="K447" s="307">
        <v>25</v>
      </c>
      <c r="L447" s="307">
        <v>25</v>
      </c>
      <c r="M447" s="307">
        <v>21</v>
      </c>
      <c r="N447" s="307">
        <v>26</v>
      </c>
      <c r="O447" s="307"/>
      <c r="P447" s="307"/>
      <c r="Q447" s="307"/>
      <c r="R447" s="420"/>
      <c r="S447" s="421"/>
      <c r="T447" s="10"/>
      <c r="U447" s="476"/>
      <c r="V447" s="610"/>
      <c r="X447" s="480"/>
      <c r="Y447" s="480"/>
      <c r="BC447" s="5"/>
    </row>
    <row r="448" spans="3:55" ht="15" hidden="1" customHeight="1" x14ac:dyDescent="0.25">
      <c r="C448" s="76"/>
      <c r="D448" s="86"/>
      <c r="E448" s="362" t="s">
        <v>116</v>
      </c>
      <c r="F448" s="99">
        <f t="shared" si="188"/>
        <v>187</v>
      </c>
      <c r="G448" s="29">
        <v>23</v>
      </c>
      <c r="H448" s="29">
        <v>23</v>
      </c>
      <c r="I448" s="307">
        <v>23</v>
      </c>
      <c r="J448" s="307">
        <v>24</v>
      </c>
      <c r="K448" s="307">
        <v>26</v>
      </c>
      <c r="L448" s="307">
        <v>25</v>
      </c>
      <c r="M448" s="307">
        <v>20</v>
      </c>
      <c r="N448" s="307">
        <v>23</v>
      </c>
      <c r="O448" s="307"/>
      <c r="P448" s="307"/>
      <c r="Q448" s="307"/>
      <c r="R448" s="420"/>
      <c r="S448" s="421"/>
      <c r="T448" s="10"/>
      <c r="U448" s="476"/>
      <c r="V448" s="610"/>
      <c r="X448" s="480"/>
      <c r="Y448" s="480"/>
      <c r="BC448" s="5"/>
    </row>
    <row r="449" spans="1:55" ht="15" hidden="1" customHeight="1" x14ac:dyDescent="0.25">
      <c r="C449" s="76"/>
      <c r="D449" s="86"/>
      <c r="E449" s="362" t="s">
        <v>117</v>
      </c>
      <c r="F449" s="99">
        <f t="shared" si="188"/>
        <v>200</v>
      </c>
      <c r="G449" s="29">
        <v>26</v>
      </c>
      <c r="H449" s="29">
        <v>24</v>
      </c>
      <c r="I449" s="307">
        <v>25</v>
      </c>
      <c r="J449" s="307">
        <v>25</v>
      </c>
      <c r="K449" s="307">
        <v>26</v>
      </c>
      <c r="L449" s="307">
        <v>25</v>
      </c>
      <c r="M449" s="307">
        <v>23</v>
      </c>
      <c r="N449" s="307">
        <v>26</v>
      </c>
      <c r="O449" s="307"/>
      <c r="P449" s="307"/>
      <c r="Q449" s="307"/>
      <c r="R449" s="420"/>
      <c r="S449" s="421"/>
      <c r="T449" s="10"/>
      <c r="U449" s="476"/>
      <c r="V449" s="610"/>
      <c r="X449" s="480"/>
      <c r="Y449" s="480"/>
      <c r="BC449" s="5"/>
    </row>
    <row r="450" spans="1:55" ht="15" hidden="1" customHeight="1" x14ac:dyDescent="0.25">
      <c r="C450" s="76"/>
      <c r="D450" s="86"/>
      <c r="E450" s="362" t="s">
        <v>118</v>
      </c>
      <c r="F450" s="99">
        <f t="shared" si="188"/>
        <v>202</v>
      </c>
      <c r="G450" s="29">
        <v>26</v>
      </c>
      <c r="H450" s="29">
        <v>24</v>
      </c>
      <c r="I450" s="307">
        <v>25</v>
      </c>
      <c r="J450" s="307">
        <v>25</v>
      </c>
      <c r="K450" s="307">
        <v>26</v>
      </c>
      <c r="L450" s="307">
        <v>25</v>
      </c>
      <c r="M450" s="307">
        <v>25</v>
      </c>
      <c r="N450" s="307">
        <v>26</v>
      </c>
      <c r="O450" s="307"/>
      <c r="P450" s="307"/>
      <c r="Q450" s="307"/>
      <c r="R450" s="420"/>
      <c r="S450" s="421"/>
      <c r="T450" s="10"/>
      <c r="U450" s="476"/>
      <c r="V450" s="610"/>
      <c r="X450" s="480"/>
      <c r="Y450" s="480"/>
      <c r="BC450" s="5"/>
    </row>
    <row r="451" spans="1:55" ht="15" hidden="1" customHeight="1" x14ac:dyDescent="0.25">
      <c r="C451" s="76"/>
      <c r="D451" s="86"/>
      <c r="E451" s="362" t="s">
        <v>119</v>
      </c>
      <c r="F451" s="99">
        <f t="shared" si="188"/>
        <v>201</v>
      </c>
      <c r="G451" s="29">
        <v>26</v>
      </c>
      <c r="H451" s="29">
        <v>24</v>
      </c>
      <c r="I451" s="307">
        <v>25</v>
      </c>
      <c r="J451" s="307">
        <v>25</v>
      </c>
      <c r="K451" s="307">
        <v>26</v>
      </c>
      <c r="L451" s="307">
        <v>24</v>
      </c>
      <c r="M451" s="307">
        <v>25</v>
      </c>
      <c r="N451" s="307">
        <v>26</v>
      </c>
      <c r="O451" s="307"/>
      <c r="P451" s="307"/>
      <c r="Q451" s="307"/>
      <c r="R451" s="420"/>
      <c r="S451" s="421"/>
      <c r="T451" s="10"/>
      <c r="U451" s="476"/>
      <c r="V451" s="610"/>
      <c r="X451" s="480"/>
      <c r="Y451" s="480"/>
      <c r="BC451" s="5"/>
    </row>
    <row r="452" spans="1:55" ht="15" hidden="1" customHeight="1" x14ac:dyDescent="0.25">
      <c r="C452" s="76"/>
      <c r="D452" s="86"/>
      <c r="E452" s="362" t="s">
        <v>93</v>
      </c>
      <c r="F452" s="99">
        <f t="shared" si="188"/>
        <v>201</v>
      </c>
      <c r="G452" s="29">
        <v>26</v>
      </c>
      <c r="H452" s="29">
        <v>24</v>
      </c>
      <c r="I452" s="307">
        <v>25</v>
      </c>
      <c r="J452" s="307">
        <v>24</v>
      </c>
      <c r="K452" s="307">
        <v>26</v>
      </c>
      <c r="L452" s="307">
        <v>25</v>
      </c>
      <c r="M452" s="307">
        <v>25</v>
      </c>
      <c r="N452" s="307">
        <v>26</v>
      </c>
      <c r="O452" s="307"/>
      <c r="P452" s="307"/>
      <c r="Q452" s="307"/>
      <c r="R452" s="420"/>
      <c r="S452" s="421"/>
      <c r="T452" s="10"/>
      <c r="U452" s="476"/>
      <c r="V452" s="610"/>
      <c r="X452" s="480"/>
      <c r="Y452" s="480"/>
      <c r="Z452" s="610"/>
      <c r="BC452" s="5"/>
    </row>
    <row r="453" spans="1:55" ht="15" hidden="1" customHeight="1" x14ac:dyDescent="0.25">
      <c r="C453" s="76"/>
      <c r="D453" s="86"/>
      <c r="E453" s="362" t="s">
        <v>120</v>
      </c>
      <c r="F453" s="99">
        <f t="shared" si="188"/>
        <v>185</v>
      </c>
      <c r="G453" s="29">
        <v>23</v>
      </c>
      <c r="H453" s="29">
        <v>24</v>
      </c>
      <c r="I453" s="307">
        <v>24</v>
      </c>
      <c r="J453" s="307">
        <v>25</v>
      </c>
      <c r="K453" s="307">
        <v>24</v>
      </c>
      <c r="L453" s="307">
        <v>22</v>
      </c>
      <c r="M453" s="307">
        <v>19</v>
      </c>
      <c r="N453" s="307">
        <v>24</v>
      </c>
      <c r="O453" s="307"/>
      <c r="P453" s="307"/>
      <c r="Q453" s="307"/>
      <c r="R453" s="420"/>
      <c r="S453" s="421"/>
      <c r="T453" s="10"/>
      <c r="U453" s="476"/>
      <c r="V453" s="610"/>
      <c r="X453" s="480"/>
      <c r="Y453" s="480"/>
      <c r="Z453" s="610"/>
      <c r="BC453" s="5"/>
    </row>
    <row r="454" spans="1:55" ht="15" hidden="1" customHeight="1" x14ac:dyDescent="0.25">
      <c r="C454" s="76"/>
      <c r="D454" s="86"/>
      <c r="E454" s="362" t="s">
        <v>204</v>
      </c>
      <c r="F454" s="99">
        <f t="shared" si="188"/>
        <v>153</v>
      </c>
      <c r="G454" s="29">
        <v>17</v>
      </c>
      <c r="H454" s="29">
        <v>16</v>
      </c>
      <c r="I454" s="307">
        <v>20</v>
      </c>
      <c r="J454" s="307">
        <v>20</v>
      </c>
      <c r="K454" s="307">
        <v>20</v>
      </c>
      <c r="L454" s="307">
        <v>20</v>
      </c>
      <c r="M454" s="307">
        <v>18</v>
      </c>
      <c r="N454" s="307">
        <v>22</v>
      </c>
      <c r="O454" s="307"/>
      <c r="P454" s="307"/>
      <c r="Q454" s="307"/>
      <c r="R454" s="420"/>
      <c r="S454" s="421"/>
      <c r="T454" s="10"/>
      <c r="U454" s="476"/>
      <c r="V454" s="610"/>
      <c r="X454" s="480"/>
      <c r="Y454" s="480"/>
      <c r="BC454" s="5"/>
    </row>
    <row r="455" spans="1:55" ht="15" hidden="1" customHeight="1" x14ac:dyDescent="0.25">
      <c r="C455" s="76"/>
      <c r="D455" s="86"/>
      <c r="E455" s="362" t="s">
        <v>122</v>
      </c>
      <c r="F455" s="99">
        <f t="shared" si="188"/>
        <v>200</v>
      </c>
      <c r="G455" s="29">
        <v>26</v>
      </c>
      <c r="H455" s="29">
        <v>23</v>
      </c>
      <c r="I455" s="307">
        <v>24</v>
      </c>
      <c r="J455" s="307">
        <v>25</v>
      </c>
      <c r="K455" s="307">
        <v>26</v>
      </c>
      <c r="L455" s="307">
        <v>25</v>
      </c>
      <c r="M455" s="307">
        <v>25</v>
      </c>
      <c r="N455" s="307">
        <v>26</v>
      </c>
      <c r="O455" s="307"/>
      <c r="P455" s="307"/>
      <c r="Q455" s="307"/>
      <c r="R455" s="420"/>
      <c r="S455" s="421"/>
      <c r="T455" s="10"/>
      <c r="U455" s="476"/>
      <c r="V455" s="610"/>
      <c r="X455" s="480"/>
      <c r="Y455" s="480"/>
      <c r="BC455" s="5"/>
    </row>
    <row r="456" spans="1:55" ht="15" hidden="1" customHeight="1" x14ac:dyDescent="0.25">
      <c r="C456" s="76"/>
      <c r="D456" s="118"/>
      <c r="E456" s="363" t="s">
        <v>123</v>
      </c>
      <c r="F456" s="99">
        <f>SUM(G456:R456)</f>
        <v>194</v>
      </c>
      <c r="G456" s="318">
        <v>25</v>
      </c>
      <c r="H456" s="318">
        <v>24</v>
      </c>
      <c r="I456" s="308">
        <v>25</v>
      </c>
      <c r="J456" s="308">
        <v>25</v>
      </c>
      <c r="K456" s="308">
        <v>24</v>
      </c>
      <c r="L456" s="308">
        <v>24</v>
      </c>
      <c r="M456" s="308">
        <v>21</v>
      </c>
      <c r="N456" s="308">
        <v>26</v>
      </c>
      <c r="O456" s="308"/>
      <c r="P456" s="307"/>
      <c r="Q456" s="307"/>
      <c r="R456" s="420"/>
      <c r="S456" s="421"/>
      <c r="T456" s="10"/>
      <c r="U456" s="476"/>
      <c r="V456" s="610"/>
      <c r="X456" s="480"/>
      <c r="Y456" s="480"/>
      <c r="BC456" s="5"/>
    </row>
    <row r="457" spans="1:55" ht="15" hidden="1" customHeight="1" x14ac:dyDescent="0.25">
      <c r="A457" s="799"/>
      <c r="B457" s="799"/>
      <c r="C457" s="76"/>
      <c r="D457" s="169" t="s">
        <v>246</v>
      </c>
      <c r="E457" s="116"/>
      <c r="F457" s="346">
        <f>SUM(F458:F463)</f>
        <v>1137</v>
      </c>
      <c r="G457" s="346">
        <f>SUM(G458:G463)</f>
        <v>142</v>
      </c>
      <c r="H457" s="346">
        <f t="shared" ref="H457:R457" si="189">SUM(H458:H463)</f>
        <v>136</v>
      </c>
      <c r="I457" s="346">
        <f t="shared" si="189"/>
        <v>142</v>
      </c>
      <c r="J457" s="346">
        <f t="shared" si="189"/>
        <v>141</v>
      </c>
      <c r="K457" s="346">
        <f t="shared" si="189"/>
        <v>147</v>
      </c>
      <c r="L457" s="346">
        <f t="shared" si="189"/>
        <v>141</v>
      </c>
      <c r="M457" s="346">
        <f t="shared" si="189"/>
        <v>142</v>
      </c>
      <c r="N457" s="346">
        <f t="shared" si="189"/>
        <v>146</v>
      </c>
      <c r="O457" s="346">
        <f t="shared" si="189"/>
        <v>0</v>
      </c>
      <c r="P457" s="346">
        <f t="shared" si="189"/>
        <v>0</v>
      </c>
      <c r="Q457" s="346">
        <f t="shared" si="189"/>
        <v>0</v>
      </c>
      <c r="R457" s="584">
        <f t="shared" si="189"/>
        <v>0</v>
      </c>
      <c r="S457" s="27"/>
      <c r="T457" s="10"/>
      <c r="U457" s="478"/>
      <c r="V457" s="479"/>
      <c r="X457" s="480"/>
      <c r="Y457" s="480"/>
      <c r="BC457" s="5" t="s">
        <v>17</v>
      </c>
    </row>
    <row r="458" spans="1:55" ht="15" hidden="1" customHeight="1" x14ac:dyDescent="0.25">
      <c r="A458" s="630"/>
      <c r="B458" s="630"/>
      <c r="C458" s="80"/>
      <c r="D458" s="120"/>
      <c r="E458" s="362" t="s">
        <v>124</v>
      </c>
      <c r="F458" s="99">
        <f t="shared" ref="F458:F463" si="190">SUM(G458:R458)</f>
        <v>143</v>
      </c>
      <c r="G458" s="29">
        <v>17</v>
      </c>
      <c r="H458" s="29">
        <v>16</v>
      </c>
      <c r="I458" s="29">
        <v>18</v>
      </c>
      <c r="J458" s="29">
        <v>19</v>
      </c>
      <c r="K458" s="29">
        <v>19</v>
      </c>
      <c r="L458" s="29">
        <v>19</v>
      </c>
      <c r="M458" s="29">
        <v>17</v>
      </c>
      <c r="N458" s="29">
        <v>18</v>
      </c>
      <c r="O458" s="407"/>
      <c r="P458" s="407"/>
      <c r="Q458" s="407"/>
      <c r="R458" s="426"/>
      <c r="S458" s="27"/>
      <c r="T458" s="10"/>
      <c r="U458" s="476"/>
      <c r="V458" s="610"/>
      <c r="X458" s="480"/>
      <c r="Y458" s="480"/>
      <c r="BC458" s="5"/>
    </row>
    <row r="459" spans="1:55" ht="15" hidden="1" customHeight="1" x14ac:dyDescent="0.25">
      <c r="A459" s="630"/>
      <c r="B459" s="630"/>
      <c r="C459" s="80"/>
      <c r="D459" s="120"/>
      <c r="E459" s="362" t="s">
        <v>125</v>
      </c>
      <c r="F459" s="99">
        <f t="shared" si="190"/>
        <v>189</v>
      </c>
      <c r="G459" s="29">
        <v>21</v>
      </c>
      <c r="H459" s="29">
        <v>24</v>
      </c>
      <c r="I459" s="29">
        <v>24</v>
      </c>
      <c r="J459" s="29">
        <v>22</v>
      </c>
      <c r="K459" s="29">
        <v>24</v>
      </c>
      <c r="L459" s="29">
        <v>24</v>
      </c>
      <c r="M459" s="29">
        <v>25</v>
      </c>
      <c r="N459" s="29">
        <v>25</v>
      </c>
      <c r="O459" s="407"/>
      <c r="P459" s="407"/>
      <c r="Q459" s="407"/>
      <c r="R459" s="426"/>
      <c r="S459" s="27"/>
      <c r="T459" s="10"/>
      <c r="U459" s="476"/>
      <c r="V459" s="610"/>
      <c r="X459" s="480"/>
      <c r="Y459" s="480"/>
      <c r="BC459" s="5"/>
    </row>
    <row r="460" spans="1:55" ht="15" hidden="1" customHeight="1" x14ac:dyDescent="0.25">
      <c r="A460" s="630"/>
      <c r="B460" s="630"/>
      <c r="C460" s="80"/>
      <c r="D460" s="120"/>
      <c r="E460" s="362" t="s">
        <v>126</v>
      </c>
      <c r="F460" s="99">
        <f t="shared" si="190"/>
        <v>202</v>
      </c>
      <c r="G460" s="29">
        <v>26</v>
      </c>
      <c r="H460" s="29">
        <v>24</v>
      </c>
      <c r="I460" s="29">
        <v>25</v>
      </c>
      <c r="J460" s="29">
        <v>25</v>
      </c>
      <c r="K460" s="29">
        <v>26</v>
      </c>
      <c r="L460" s="29">
        <v>25</v>
      </c>
      <c r="M460" s="29">
        <v>25</v>
      </c>
      <c r="N460" s="29">
        <v>26</v>
      </c>
      <c r="O460" s="407"/>
      <c r="P460" s="407"/>
      <c r="Q460" s="407"/>
      <c r="R460" s="426"/>
      <c r="S460" s="27"/>
      <c r="T460" s="10"/>
      <c r="U460" s="476"/>
      <c r="V460" s="610"/>
      <c r="X460" s="480"/>
      <c r="Y460" s="480"/>
      <c r="BC460" s="5"/>
    </row>
    <row r="461" spans="1:55" ht="15" hidden="1" customHeight="1" x14ac:dyDescent="0.25">
      <c r="A461" s="630"/>
      <c r="B461" s="630"/>
      <c r="C461" s="80"/>
      <c r="D461" s="120"/>
      <c r="E461" s="362" t="s">
        <v>184</v>
      </c>
      <c r="F461" s="99">
        <f t="shared" si="190"/>
        <v>201</v>
      </c>
      <c r="G461" s="29">
        <v>26</v>
      </c>
      <c r="H461" s="29">
        <v>24</v>
      </c>
      <c r="I461" s="29">
        <v>25</v>
      </c>
      <c r="J461" s="29">
        <v>25</v>
      </c>
      <c r="K461" s="29">
        <v>26</v>
      </c>
      <c r="L461" s="29">
        <v>24</v>
      </c>
      <c r="M461" s="29">
        <v>25</v>
      </c>
      <c r="N461" s="29">
        <v>26</v>
      </c>
      <c r="O461" s="407"/>
      <c r="P461" s="407"/>
      <c r="Q461" s="407"/>
      <c r="R461" s="426"/>
      <c r="S461" s="27"/>
      <c r="T461" s="10"/>
      <c r="U461" s="476"/>
      <c r="V461" s="610"/>
      <c r="X461" s="480"/>
      <c r="Y461" s="480"/>
      <c r="BC461" s="5"/>
    </row>
    <row r="462" spans="1:55" ht="15" hidden="1" customHeight="1" x14ac:dyDescent="0.25">
      <c r="A462" s="630"/>
      <c r="B462" s="630"/>
      <c r="C462" s="80"/>
      <c r="D462" s="120"/>
      <c r="E462" s="362" t="s">
        <v>180</v>
      </c>
      <c r="F462" s="99">
        <f t="shared" si="190"/>
        <v>201</v>
      </c>
      <c r="G462" s="29">
        <v>26</v>
      </c>
      <c r="H462" s="29">
        <v>24</v>
      </c>
      <c r="I462" s="29">
        <v>25</v>
      </c>
      <c r="J462" s="29">
        <v>25</v>
      </c>
      <c r="K462" s="29">
        <v>26</v>
      </c>
      <c r="L462" s="29">
        <v>25</v>
      </c>
      <c r="M462" s="29">
        <v>25</v>
      </c>
      <c r="N462" s="29">
        <v>25</v>
      </c>
      <c r="O462" s="407"/>
      <c r="P462" s="407"/>
      <c r="Q462" s="407"/>
      <c r="R462" s="426"/>
      <c r="S462" s="27"/>
      <c r="T462" s="10"/>
      <c r="U462" s="476"/>
      <c r="V462" s="610"/>
      <c r="X462" s="480"/>
      <c r="Y462" s="480"/>
      <c r="BC462" s="5"/>
    </row>
    <row r="463" spans="1:55" ht="15" hidden="1" customHeight="1" x14ac:dyDescent="0.25">
      <c r="A463" s="630"/>
      <c r="B463" s="630"/>
      <c r="C463" s="633"/>
      <c r="D463" s="309"/>
      <c r="E463" s="483" t="s">
        <v>169</v>
      </c>
      <c r="F463" s="443">
        <f t="shared" si="190"/>
        <v>201</v>
      </c>
      <c r="G463" s="313">
        <v>26</v>
      </c>
      <c r="H463" s="313">
        <v>24</v>
      </c>
      <c r="I463" s="313">
        <v>25</v>
      </c>
      <c r="J463" s="310">
        <v>25</v>
      </c>
      <c r="K463" s="313">
        <v>26</v>
      </c>
      <c r="L463" s="313">
        <v>24</v>
      </c>
      <c r="M463" s="313">
        <v>25</v>
      </c>
      <c r="N463" s="313">
        <v>26</v>
      </c>
      <c r="O463" s="410"/>
      <c r="P463" s="410"/>
      <c r="Q463" s="410"/>
      <c r="R463" s="442"/>
      <c r="S463" s="27"/>
      <c r="T463" s="10"/>
      <c r="U463" s="476"/>
      <c r="V463" s="610"/>
      <c r="X463" s="480"/>
      <c r="Y463" s="480"/>
      <c r="BC463" s="5"/>
    </row>
    <row r="464" spans="1:55" ht="8.25" hidden="1" customHeight="1" x14ac:dyDescent="0.25">
      <c r="A464" s="630"/>
      <c r="B464" s="630"/>
      <c r="C464" s="80"/>
      <c r="D464" s="261"/>
      <c r="E464" s="362"/>
      <c r="F464" s="99"/>
      <c r="G464" s="29"/>
      <c r="H464" s="29"/>
      <c r="I464" s="29"/>
      <c r="J464" s="29"/>
      <c r="K464" s="29"/>
      <c r="L464" s="29"/>
      <c r="M464" s="29"/>
      <c r="N464" s="29"/>
      <c r="O464" s="38"/>
      <c r="P464" s="38"/>
      <c r="Q464" s="38"/>
      <c r="R464" s="427"/>
      <c r="S464" s="421"/>
      <c r="T464" s="10"/>
      <c r="U464" s="476"/>
      <c r="V464" s="610"/>
      <c r="X464" s="480"/>
      <c r="Y464" s="480"/>
      <c r="BC464" s="5"/>
    </row>
    <row r="465" spans="3:55" ht="15" hidden="1" customHeight="1" x14ac:dyDescent="0.25">
      <c r="C465" s="76"/>
      <c r="D465" s="169" t="s">
        <v>247</v>
      </c>
      <c r="E465" s="121"/>
      <c r="F465" s="366">
        <f>SUM(F466:F496)</f>
        <v>308</v>
      </c>
      <c r="G465" s="366">
        <f>SUM(G466:G496)</f>
        <v>38</v>
      </c>
      <c r="H465" s="366">
        <f t="shared" ref="H465:R465" si="191">SUM(H466:H496)</f>
        <v>38</v>
      </c>
      <c r="I465" s="366">
        <f t="shared" si="191"/>
        <v>38</v>
      </c>
      <c r="J465" s="366">
        <f t="shared" si="191"/>
        <v>38</v>
      </c>
      <c r="K465" s="366">
        <f t="shared" si="191"/>
        <v>39</v>
      </c>
      <c r="L465" s="366">
        <f t="shared" si="191"/>
        <v>39</v>
      </c>
      <c r="M465" s="366">
        <f t="shared" si="191"/>
        <v>39</v>
      </c>
      <c r="N465" s="366">
        <f t="shared" si="191"/>
        <v>39</v>
      </c>
      <c r="O465" s="366">
        <f t="shared" si="191"/>
        <v>0</v>
      </c>
      <c r="P465" s="346">
        <f t="shared" si="191"/>
        <v>0</v>
      </c>
      <c r="Q465" s="366">
        <f t="shared" si="191"/>
        <v>0</v>
      </c>
      <c r="R465" s="583">
        <f t="shared" si="191"/>
        <v>0</v>
      </c>
      <c r="S465" s="421"/>
      <c r="T465" s="10"/>
      <c r="BC465" s="5" t="s">
        <v>15</v>
      </c>
    </row>
    <row r="466" spans="3:55" ht="15" hidden="1" customHeight="1" x14ac:dyDescent="0.25">
      <c r="C466" s="76"/>
      <c r="D466" s="86"/>
      <c r="E466" s="362" t="s">
        <v>99</v>
      </c>
      <c r="F466" s="99">
        <f>SUM(G466:R466)</f>
        <v>8</v>
      </c>
      <c r="G466" s="29">
        <v>1</v>
      </c>
      <c r="H466" s="29">
        <v>1</v>
      </c>
      <c r="I466" s="29">
        <v>1</v>
      </c>
      <c r="J466" s="29">
        <v>1</v>
      </c>
      <c r="K466" s="29">
        <v>1</v>
      </c>
      <c r="L466" s="29">
        <v>1</v>
      </c>
      <c r="M466" s="29">
        <v>1</v>
      </c>
      <c r="N466" s="29">
        <v>1</v>
      </c>
      <c r="O466" s="307"/>
      <c r="P466" s="307"/>
      <c r="Q466" s="307"/>
      <c r="R466" s="420"/>
      <c r="S466" s="421"/>
      <c r="T466" s="10"/>
      <c r="U466" s="476"/>
      <c r="V466" s="481"/>
      <c r="X466" s="482"/>
      <c r="Y466" s="480"/>
      <c r="BC466" s="5"/>
    </row>
    <row r="467" spans="3:55" ht="15" hidden="1" customHeight="1" x14ac:dyDescent="0.25">
      <c r="C467" s="76"/>
      <c r="D467" s="86"/>
      <c r="E467" s="362" t="s">
        <v>100</v>
      </c>
      <c r="F467" s="99">
        <f t="shared" ref="F467:F477" si="192">SUM(G467:R467)</f>
        <v>8</v>
      </c>
      <c r="G467" s="29">
        <v>1</v>
      </c>
      <c r="H467" s="29">
        <v>1</v>
      </c>
      <c r="I467" s="29">
        <v>1</v>
      </c>
      <c r="J467" s="29">
        <v>1</v>
      </c>
      <c r="K467" s="29">
        <v>1</v>
      </c>
      <c r="L467" s="29">
        <v>1</v>
      </c>
      <c r="M467" s="29">
        <v>1</v>
      </c>
      <c r="N467" s="29">
        <v>1</v>
      </c>
      <c r="O467" s="307"/>
      <c r="P467" s="307"/>
      <c r="Q467" s="307"/>
      <c r="R467" s="420"/>
      <c r="S467" s="421"/>
      <c r="T467" s="10"/>
      <c r="U467" s="476"/>
      <c r="V467" s="610"/>
      <c r="X467" s="480"/>
      <c r="Y467" s="480"/>
      <c r="BC467" s="5"/>
    </row>
    <row r="468" spans="3:55" ht="15" hidden="1" customHeight="1" x14ac:dyDescent="0.25">
      <c r="C468" s="76"/>
      <c r="D468" s="86"/>
      <c r="E468" s="362" t="s">
        <v>101</v>
      </c>
      <c r="F468" s="99">
        <f t="shared" si="192"/>
        <v>8</v>
      </c>
      <c r="G468" s="29">
        <v>1</v>
      </c>
      <c r="H468" s="29">
        <v>1</v>
      </c>
      <c r="I468" s="29">
        <v>1</v>
      </c>
      <c r="J468" s="29">
        <v>1</v>
      </c>
      <c r="K468" s="29">
        <v>1</v>
      </c>
      <c r="L468" s="29">
        <v>1</v>
      </c>
      <c r="M468" s="29">
        <v>1</v>
      </c>
      <c r="N468" s="29">
        <v>1</v>
      </c>
      <c r="O468" s="307"/>
      <c r="P468" s="307"/>
      <c r="Q468" s="307"/>
      <c r="R468" s="420"/>
      <c r="S468" s="421"/>
      <c r="T468" s="10"/>
      <c r="U468" s="476"/>
      <c r="V468" s="610"/>
      <c r="X468" s="480"/>
      <c r="Y468" s="480"/>
      <c r="BC468" s="5"/>
    </row>
    <row r="469" spans="3:55" ht="15" hidden="1" customHeight="1" x14ac:dyDescent="0.25">
      <c r="C469" s="76"/>
      <c r="D469" s="86"/>
      <c r="E469" s="362" t="s">
        <v>102</v>
      </c>
      <c r="F469" s="99">
        <f t="shared" si="192"/>
        <v>16</v>
      </c>
      <c r="G469" s="29">
        <v>2</v>
      </c>
      <c r="H469" s="29">
        <v>2</v>
      </c>
      <c r="I469" s="29">
        <v>2</v>
      </c>
      <c r="J469" s="29">
        <v>2</v>
      </c>
      <c r="K469" s="29">
        <v>2</v>
      </c>
      <c r="L469" s="29">
        <v>2</v>
      </c>
      <c r="M469" s="29">
        <v>2</v>
      </c>
      <c r="N469" s="29">
        <v>2</v>
      </c>
      <c r="O469" s="307"/>
      <c r="P469" s="307"/>
      <c r="Q469" s="307"/>
      <c r="R469" s="420"/>
      <c r="S469" s="421"/>
      <c r="T469" s="10"/>
      <c r="U469" s="476"/>
      <c r="V469" s="610"/>
      <c r="X469" s="480"/>
      <c r="Y469" s="480"/>
      <c r="BC469" s="5"/>
    </row>
    <row r="470" spans="3:55" ht="15" hidden="1" customHeight="1" x14ac:dyDescent="0.25">
      <c r="C470" s="76"/>
      <c r="D470" s="86"/>
      <c r="E470" s="362" t="s">
        <v>89</v>
      </c>
      <c r="F470" s="99">
        <f t="shared" si="192"/>
        <v>8</v>
      </c>
      <c r="G470" s="29">
        <v>1</v>
      </c>
      <c r="H470" s="29">
        <v>1</v>
      </c>
      <c r="I470" s="29">
        <v>1</v>
      </c>
      <c r="J470" s="29">
        <v>1</v>
      </c>
      <c r="K470" s="29">
        <v>1</v>
      </c>
      <c r="L470" s="29">
        <v>1</v>
      </c>
      <c r="M470" s="29">
        <v>1</v>
      </c>
      <c r="N470" s="29">
        <v>1</v>
      </c>
      <c r="O470" s="307"/>
      <c r="P470" s="307"/>
      <c r="Q470" s="307"/>
      <c r="R470" s="420"/>
      <c r="S470" s="421"/>
      <c r="T470" s="10"/>
      <c r="U470" s="476"/>
      <c r="V470" s="610"/>
      <c r="X470" s="480"/>
      <c r="Y470" s="480"/>
      <c r="BC470" s="5"/>
    </row>
    <row r="471" spans="3:55" ht="15" hidden="1" customHeight="1" x14ac:dyDescent="0.25">
      <c r="C471" s="76"/>
      <c r="D471" s="86"/>
      <c r="E471" s="362" t="s">
        <v>103</v>
      </c>
      <c r="F471" s="99">
        <f t="shared" si="192"/>
        <v>8</v>
      </c>
      <c r="G471" s="29">
        <v>1</v>
      </c>
      <c r="H471" s="29">
        <v>1</v>
      </c>
      <c r="I471" s="29">
        <v>1</v>
      </c>
      <c r="J471" s="29">
        <v>1</v>
      </c>
      <c r="K471" s="29">
        <v>1</v>
      </c>
      <c r="L471" s="29">
        <v>1</v>
      </c>
      <c r="M471" s="29">
        <v>1</v>
      </c>
      <c r="N471" s="29">
        <v>1</v>
      </c>
      <c r="O471" s="307"/>
      <c r="P471" s="307"/>
      <c r="Q471" s="307"/>
      <c r="R471" s="420"/>
      <c r="S471" s="421"/>
      <c r="T471" s="10"/>
      <c r="U471" s="476"/>
      <c r="V471" s="610"/>
      <c r="X471" s="480"/>
      <c r="Y471" s="480"/>
      <c r="BC471" s="5"/>
    </row>
    <row r="472" spans="3:55" ht="15" hidden="1" customHeight="1" x14ac:dyDescent="0.25">
      <c r="C472" s="76"/>
      <c r="D472" s="86"/>
      <c r="E472" s="362" t="s">
        <v>104</v>
      </c>
      <c r="F472" s="99">
        <f t="shared" si="192"/>
        <v>16</v>
      </c>
      <c r="G472" s="29">
        <v>2</v>
      </c>
      <c r="H472" s="29">
        <v>2</v>
      </c>
      <c r="I472" s="29">
        <v>2</v>
      </c>
      <c r="J472" s="29">
        <v>2</v>
      </c>
      <c r="K472" s="29">
        <v>2</v>
      </c>
      <c r="L472" s="29">
        <v>2</v>
      </c>
      <c r="M472" s="29">
        <v>2</v>
      </c>
      <c r="N472" s="29">
        <v>2</v>
      </c>
      <c r="O472" s="307"/>
      <c r="P472" s="307"/>
      <c r="Q472" s="307"/>
      <c r="R472" s="420"/>
      <c r="S472" s="421"/>
      <c r="T472" s="10"/>
      <c r="U472" s="476"/>
      <c r="V472" s="610"/>
      <c r="X472" s="480"/>
      <c r="Y472" s="480"/>
      <c r="BC472" s="5"/>
    </row>
    <row r="473" spans="3:55" ht="15" hidden="1" customHeight="1" x14ac:dyDescent="0.25">
      <c r="C473" s="76"/>
      <c r="D473" s="86"/>
      <c r="E473" s="362" t="s">
        <v>105</v>
      </c>
      <c r="F473" s="99">
        <f t="shared" si="192"/>
        <v>8</v>
      </c>
      <c r="G473" s="29">
        <v>1</v>
      </c>
      <c r="H473" s="29">
        <v>1</v>
      </c>
      <c r="I473" s="29">
        <v>1</v>
      </c>
      <c r="J473" s="29">
        <v>1</v>
      </c>
      <c r="K473" s="29">
        <v>1</v>
      </c>
      <c r="L473" s="29">
        <v>1</v>
      </c>
      <c r="M473" s="29">
        <v>1</v>
      </c>
      <c r="N473" s="29">
        <v>1</v>
      </c>
      <c r="O473" s="307"/>
      <c r="P473" s="307"/>
      <c r="Q473" s="307"/>
      <c r="R473" s="420"/>
      <c r="S473" s="421"/>
      <c r="T473" s="10"/>
      <c r="U473" s="476"/>
      <c r="V473" s="610"/>
      <c r="X473" s="480"/>
      <c r="Y473" s="480"/>
      <c r="BC473" s="5"/>
    </row>
    <row r="474" spans="3:55" ht="15" hidden="1" customHeight="1" x14ac:dyDescent="0.25">
      <c r="C474" s="76"/>
      <c r="D474" s="86"/>
      <c r="E474" s="362" t="s">
        <v>106</v>
      </c>
      <c r="F474" s="99">
        <f t="shared" si="192"/>
        <v>8</v>
      </c>
      <c r="G474" s="29">
        <v>1</v>
      </c>
      <c r="H474" s="29">
        <v>1</v>
      </c>
      <c r="I474" s="29">
        <v>1</v>
      </c>
      <c r="J474" s="29">
        <v>1</v>
      </c>
      <c r="K474" s="29">
        <v>1</v>
      </c>
      <c r="L474" s="29">
        <v>1</v>
      </c>
      <c r="M474" s="29">
        <v>1</v>
      </c>
      <c r="N474" s="29">
        <v>1</v>
      </c>
      <c r="O474" s="307"/>
      <c r="P474" s="307"/>
      <c r="Q474" s="307"/>
      <c r="R474" s="420"/>
      <c r="S474" s="421"/>
      <c r="T474" s="10"/>
      <c r="U474" s="476"/>
      <c r="V474" s="610"/>
      <c r="X474" s="480"/>
      <c r="Y474" s="480"/>
      <c r="BC474" s="5"/>
    </row>
    <row r="475" spans="3:55" ht="15" hidden="1" customHeight="1" x14ac:dyDescent="0.25">
      <c r="C475" s="76"/>
      <c r="D475" s="86"/>
      <c r="E475" s="362" t="s">
        <v>107</v>
      </c>
      <c r="F475" s="99">
        <f t="shared" si="192"/>
        <v>8</v>
      </c>
      <c r="G475" s="29">
        <v>1</v>
      </c>
      <c r="H475" s="29">
        <v>1</v>
      </c>
      <c r="I475" s="29">
        <v>1</v>
      </c>
      <c r="J475" s="29">
        <v>1</v>
      </c>
      <c r="K475" s="29">
        <v>1</v>
      </c>
      <c r="L475" s="29">
        <v>1</v>
      </c>
      <c r="M475" s="29">
        <v>1</v>
      </c>
      <c r="N475" s="29">
        <v>1</v>
      </c>
      <c r="O475" s="307"/>
      <c r="P475" s="307"/>
      <c r="Q475" s="307"/>
      <c r="R475" s="420"/>
      <c r="S475" s="421"/>
      <c r="T475" s="10"/>
      <c r="U475" s="476"/>
      <c r="V475" s="610"/>
      <c r="X475" s="480"/>
      <c r="Y475" s="480"/>
      <c r="BC475" s="5"/>
    </row>
    <row r="476" spans="3:55" ht="15" hidden="1" customHeight="1" x14ac:dyDescent="0.25">
      <c r="C476" s="76"/>
      <c r="D476" s="86"/>
      <c r="E476" s="362" t="s">
        <v>108</v>
      </c>
      <c r="F476" s="99">
        <f t="shared" si="192"/>
        <v>8</v>
      </c>
      <c r="G476" s="29">
        <v>1</v>
      </c>
      <c r="H476" s="29">
        <v>1</v>
      </c>
      <c r="I476" s="29">
        <v>1</v>
      </c>
      <c r="J476" s="29">
        <v>1</v>
      </c>
      <c r="K476" s="29">
        <v>1</v>
      </c>
      <c r="L476" s="29">
        <v>1</v>
      </c>
      <c r="M476" s="29">
        <v>1</v>
      </c>
      <c r="N476" s="29">
        <v>1</v>
      </c>
      <c r="O476" s="307"/>
      <c r="P476" s="307"/>
      <c r="Q476" s="307"/>
      <c r="R476" s="420"/>
      <c r="S476" s="421"/>
      <c r="T476" s="10"/>
      <c r="U476" s="476"/>
      <c r="V476" s="610"/>
      <c r="X476" s="480"/>
      <c r="Y476" s="480"/>
      <c r="BC476" s="5"/>
    </row>
    <row r="477" spans="3:55" ht="15" hidden="1" customHeight="1" x14ac:dyDescent="0.25">
      <c r="C477" s="76"/>
      <c r="D477" s="86"/>
      <c r="E477" s="362" t="s">
        <v>109</v>
      </c>
      <c r="F477" s="99">
        <f t="shared" si="192"/>
        <v>16</v>
      </c>
      <c r="G477" s="29">
        <v>2</v>
      </c>
      <c r="H477" s="29">
        <v>2</v>
      </c>
      <c r="I477" s="29">
        <v>2</v>
      </c>
      <c r="J477" s="29">
        <v>2</v>
      </c>
      <c r="K477" s="29">
        <v>2</v>
      </c>
      <c r="L477" s="29">
        <v>2</v>
      </c>
      <c r="M477" s="29">
        <v>2</v>
      </c>
      <c r="N477" s="29">
        <v>2</v>
      </c>
      <c r="O477" s="307"/>
      <c r="P477" s="307"/>
      <c r="Q477" s="307"/>
      <c r="R477" s="420"/>
      <c r="S477" s="421"/>
      <c r="T477" s="10"/>
      <c r="U477" s="476"/>
      <c r="V477" s="610"/>
      <c r="X477" s="480"/>
      <c r="Y477" s="480"/>
      <c r="BC477" s="5"/>
    </row>
    <row r="478" spans="3:55" ht="15" hidden="1" customHeight="1" x14ac:dyDescent="0.25">
      <c r="C478" s="76"/>
      <c r="D478" s="86"/>
      <c r="E478" s="362" t="s">
        <v>232</v>
      </c>
      <c r="F478" s="99">
        <f>SUM(G478:R478)</f>
        <v>0</v>
      </c>
      <c r="G478" s="29"/>
      <c r="H478" s="29"/>
      <c r="I478" s="29"/>
      <c r="J478" s="29"/>
      <c r="K478" s="29"/>
      <c r="L478" s="29"/>
      <c r="M478" s="307"/>
      <c r="N478" s="307"/>
      <c r="O478" s="307"/>
      <c r="P478" s="307"/>
      <c r="Q478" s="307"/>
      <c r="R478" s="420"/>
      <c r="S478" s="421"/>
      <c r="T478" s="10"/>
      <c r="U478" s="476"/>
      <c r="V478" s="610"/>
      <c r="X478" s="480"/>
      <c r="Y478" s="480"/>
      <c r="BC478" s="5"/>
    </row>
    <row r="479" spans="3:55" ht="15" hidden="1" customHeight="1" x14ac:dyDescent="0.25">
      <c r="C479" s="76"/>
      <c r="D479" s="86"/>
      <c r="E479" s="362" t="s">
        <v>110</v>
      </c>
      <c r="F479" s="99">
        <f t="shared" ref="F479:F495" si="193">SUM(G479:R479)</f>
        <v>8</v>
      </c>
      <c r="G479" s="29">
        <v>1</v>
      </c>
      <c r="H479" s="29">
        <v>1</v>
      </c>
      <c r="I479" s="29">
        <v>1</v>
      </c>
      <c r="J479" s="29">
        <v>1</v>
      </c>
      <c r="K479" s="29">
        <v>1</v>
      </c>
      <c r="L479" s="29">
        <v>1</v>
      </c>
      <c r="M479" s="29">
        <v>1</v>
      </c>
      <c r="N479" s="29">
        <v>1</v>
      </c>
      <c r="O479" s="307"/>
      <c r="P479" s="307"/>
      <c r="Q479" s="307"/>
      <c r="R479" s="420"/>
      <c r="S479" s="421"/>
      <c r="T479" s="10"/>
      <c r="U479" s="476"/>
      <c r="V479" s="610"/>
      <c r="X479" s="480"/>
      <c r="Y479" s="480"/>
      <c r="BC479" s="5"/>
    </row>
    <row r="480" spans="3:55" ht="15" hidden="1" customHeight="1" x14ac:dyDescent="0.25">
      <c r="C480" s="76"/>
      <c r="D480" s="86"/>
      <c r="E480" s="362" t="s">
        <v>111</v>
      </c>
      <c r="F480" s="99">
        <f t="shared" si="193"/>
        <v>8</v>
      </c>
      <c r="G480" s="29">
        <v>1</v>
      </c>
      <c r="H480" s="29">
        <v>1</v>
      </c>
      <c r="I480" s="29">
        <v>1</v>
      </c>
      <c r="J480" s="29">
        <v>1</v>
      </c>
      <c r="K480" s="29">
        <v>1</v>
      </c>
      <c r="L480" s="29">
        <v>1</v>
      </c>
      <c r="M480" s="29">
        <v>1</v>
      </c>
      <c r="N480" s="29">
        <v>1</v>
      </c>
      <c r="O480" s="307"/>
      <c r="P480" s="307"/>
      <c r="Q480" s="307"/>
      <c r="R480" s="420"/>
      <c r="S480" s="421"/>
      <c r="T480" s="10"/>
      <c r="U480" s="476"/>
      <c r="V480" s="610"/>
      <c r="X480" s="480"/>
      <c r="Y480" s="480"/>
      <c r="BC480" s="5"/>
    </row>
    <row r="481" spans="3:55" ht="15" hidden="1" customHeight="1" x14ac:dyDescent="0.25">
      <c r="C481" s="76"/>
      <c r="D481" s="86"/>
      <c r="E481" s="362" t="s">
        <v>112</v>
      </c>
      <c r="F481" s="99">
        <f t="shared" si="193"/>
        <v>8</v>
      </c>
      <c r="G481" s="29">
        <v>1</v>
      </c>
      <c r="H481" s="29">
        <v>1</v>
      </c>
      <c r="I481" s="29">
        <v>1</v>
      </c>
      <c r="J481" s="29">
        <v>1</v>
      </c>
      <c r="K481" s="29">
        <v>1</v>
      </c>
      <c r="L481" s="29">
        <v>1</v>
      </c>
      <c r="M481" s="29">
        <v>1</v>
      </c>
      <c r="N481" s="29">
        <v>1</v>
      </c>
      <c r="O481" s="307"/>
      <c r="P481" s="307"/>
      <c r="Q481" s="307"/>
      <c r="R481" s="420"/>
      <c r="S481" s="421"/>
      <c r="T481" s="10"/>
      <c r="U481" s="476"/>
      <c r="V481" s="610"/>
      <c r="X481" s="480"/>
      <c r="Y481" s="480"/>
      <c r="BC481" s="5"/>
    </row>
    <row r="482" spans="3:55" ht="15" hidden="1" customHeight="1" x14ac:dyDescent="0.25">
      <c r="C482" s="76"/>
      <c r="D482" s="86"/>
      <c r="E482" s="362" t="s">
        <v>148</v>
      </c>
      <c r="F482" s="99">
        <f t="shared" si="193"/>
        <v>8</v>
      </c>
      <c r="G482" s="29">
        <v>1</v>
      </c>
      <c r="H482" s="29">
        <v>1</v>
      </c>
      <c r="I482" s="29">
        <v>1</v>
      </c>
      <c r="J482" s="29">
        <v>1</v>
      </c>
      <c r="K482" s="29">
        <v>1</v>
      </c>
      <c r="L482" s="29">
        <v>1</v>
      </c>
      <c r="M482" s="29">
        <v>1</v>
      </c>
      <c r="N482" s="29">
        <v>1</v>
      </c>
      <c r="O482" s="307"/>
      <c r="P482" s="307"/>
      <c r="Q482" s="307"/>
      <c r="R482" s="420"/>
      <c r="S482" s="421"/>
      <c r="T482" s="10"/>
      <c r="U482" s="476"/>
      <c r="V482" s="610"/>
      <c r="X482" s="480"/>
      <c r="Y482" s="480"/>
      <c r="BC482" s="5"/>
    </row>
    <row r="483" spans="3:55" ht="15" hidden="1" customHeight="1" x14ac:dyDescent="0.25">
      <c r="C483" s="76"/>
      <c r="D483" s="86"/>
      <c r="E483" s="78" t="s">
        <v>231</v>
      </c>
      <c r="F483" s="99">
        <f t="shared" si="193"/>
        <v>8</v>
      </c>
      <c r="G483" s="29">
        <v>1</v>
      </c>
      <c r="H483" s="29">
        <v>1</v>
      </c>
      <c r="I483" s="29">
        <v>1</v>
      </c>
      <c r="J483" s="29">
        <v>1</v>
      </c>
      <c r="K483" s="29">
        <v>1</v>
      </c>
      <c r="L483" s="29">
        <v>1</v>
      </c>
      <c r="M483" s="29">
        <v>1</v>
      </c>
      <c r="N483" s="29">
        <v>1</v>
      </c>
      <c r="O483" s="307"/>
      <c r="P483" s="307"/>
      <c r="Q483" s="307"/>
      <c r="R483" s="420"/>
      <c r="S483" s="421"/>
      <c r="T483" s="10"/>
      <c r="U483" s="476"/>
      <c r="V483" s="610"/>
      <c r="X483" s="480"/>
      <c r="Y483" s="480"/>
      <c r="BC483" s="5"/>
    </row>
    <row r="484" spans="3:55" ht="15" hidden="1" customHeight="1" x14ac:dyDescent="0.25">
      <c r="C484" s="76"/>
      <c r="D484" s="86"/>
      <c r="E484" s="78" t="s">
        <v>260</v>
      </c>
      <c r="F484" s="99">
        <f t="shared" si="193"/>
        <v>4</v>
      </c>
      <c r="G484" s="29"/>
      <c r="H484" s="29"/>
      <c r="I484" s="29"/>
      <c r="J484" s="29"/>
      <c r="K484" s="307">
        <v>1</v>
      </c>
      <c r="L484" s="307">
        <v>1</v>
      </c>
      <c r="M484" s="307">
        <v>1</v>
      </c>
      <c r="N484" s="307">
        <v>1</v>
      </c>
      <c r="O484" s="307"/>
      <c r="P484" s="307"/>
      <c r="Q484" s="307"/>
      <c r="R484" s="420"/>
      <c r="S484" s="421"/>
      <c r="T484" s="10"/>
      <c r="U484" s="476"/>
      <c r="V484" s="610"/>
      <c r="X484" s="480"/>
      <c r="Y484" s="480"/>
      <c r="BC484" s="5"/>
    </row>
    <row r="485" spans="3:55" ht="15" hidden="1" customHeight="1" x14ac:dyDescent="0.25">
      <c r="C485" s="76"/>
      <c r="D485" s="86"/>
      <c r="E485" s="362" t="s">
        <v>113</v>
      </c>
      <c r="F485" s="99">
        <f t="shared" si="193"/>
        <v>8</v>
      </c>
      <c r="G485" s="29">
        <v>1</v>
      </c>
      <c r="H485" s="29">
        <v>1</v>
      </c>
      <c r="I485" s="29">
        <v>1</v>
      </c>
      <c r="J485" s="29">
        <v>1</v>
      </c>
      <c r="K485" s="29">
        <v>1</v>
      </c>
      <c r="L485" s="29">
        <v>1</v>
      </c>
      <c r="M485" s="29">
        <v>1</v>
      </c>
      <c r="N485" s="29">
        <v>1</v>
      </c>
      <c r="O485" s="307"/>
      <c r="P485" s="307"/>
      <c r="Q485" s="307"/>
      <c r="R485" s="420"/>
      <c r="S485" s="421"/>
      <c r="T485" s="10"/>
      <c r="U485" s="476"/>
      <c r="V485" s="610"/>
      <c r="X485" s="480"/>
      <c r="Y485" s="480"/>
      <c r="BC485" s="5"/>
    </row>
    <row r="486" spans="3:55" ht="15" hidden="1" customHeight="1" x14ac:dyDescent="0.25">
      <c r="C486" s="76"/>
      <c r="D486" s="86"/>
      <c r="E486" s="362" t="s">
        <v>114</v>
      </c>
      <c r="F486" s="99">
        <f t="shared" si="193"/>
        <v>8</v>
      </c>
      <c r="G486" s="29">
        <v>1</v>
      </c>
      <c r="H486" s="29">
        <v>1</v>
      </c>
      <c r="I486" s="29">
        <v>1</v>
      </c>
      <c r="J486" s="29">
        <v>1</v>
      </c>
      <c r="K486" s="29">
        <v>1</v>
      </c>
      <c r="L486" s="29">
        <v>1</v>
      </c>
      <c r="M486" s="29">
        <v>1</v>
      </c>
      <c r="N486" s="29">
        <v>1</v>
      </c>
      <c r="O486" s="307"/>
      <c r="P486" s="307"/>
      <c r="Q486" s="307"/>
      <c r="R486" s="420"/>
      <c r="S486" s="421"/>
      <c r="T486" s="10"/>
      <c r="U486" s="476"/>
      <c r="V486" s="610"/>
      <c r="X486" s="480"/>
      <c r="Y486" s="480"/>
      <c r="BC486" s="5"/>
    </row>
    <row r="487" spans="3:55" ht="15" hidden="1" customHeight="1" x14ac:dyDescent="0.25">
      <c r="C487" s="76"/>
      <c r="D487" s="86"/>
      <c r="E487" s="362" t="s">
        <v>115</v>
      </c>
      <c r="F487" s="99">
        <f t="shared" si="193"/>
        <v>16</v>
      </c>
      <c r="G487" s="29">
        <v>2</v>
      </c>
      <c r="H487" s="29">
        <v>2</v>
      </c>
      <c r="I487" s="29">
        <v>2</v>
      </c>
      <c r="J487" s="29">
        <v>2</v>
      </c>
      <c r="K487" s="29">
        <v>2</v>
      </c>
      <c r="L487" s="29">
        <v>2</v>
      </c>
      <c r="M487" s="29">
        <v>2</v>
      </c>
      <c r="N487" s="29">
        <v>2</v>
      </c>
      <c r="O487" s="307"/>
      <c r="P487" s="307"/>
      <c r="Q487" s="307"/>
      <c r="R487" s="420"/>
      <c r="S487" s="421"/>
      <c r="T487" s="10"/>
      <c r="U487" s="476"/>
      <c r="V487" s="610"/>
      <c r="X487" s="480"/>
      <c r="Y487" s="480"/>
      <c r="BC487" s="5"/>
    </row>
    <row r="488" spans="3:55" ht="15" hidden="1" customHeight="1" x14ac:dyDescent="0.25">
      <c r="C488" s="76"/>
      <c r="D488" s="86"/>
      <c r="E488" s="362" t="s">
        <v>116</v>
      </c>
      <c r="F488" s="99">
        <f t="shared" si="193"/>
        <v>8</v>
      </c>
      <c r="G488" s="29">
        <v>1</v>
      </c>
      <c r="H488" s="29">
        <v>1</v>
      </c>
      <c r="I488" s="29">
        <v>1</v>
      </c>
      <c r="J488" s="29">
        <v>1</v>
      </c>
      <c r="K488" s="29">
        <v>1</v>
      </c>
      <c r="L488" s="29">
        <v>1</v>
      </c>
      <c r="M488" s="29">
        <v>1</v>
      </c>
      <c r="N488" s="29">
        <v>1</v>
      </c>
      <c r="O488" s="307"/>
      <c r="P488" s="307"/>
      <c r="Q488" s="307"/>
      <c r="R488" s="420"/>
      <c r="S488" s="421"/>
      <c r="T488" s="10"/>
      <c r="U488" s="476"/>
      <c r="V488" s="610"/>
      <c r="X488" s="480"/>
      <c r="Y488" s="480"/>
      <c r="BC488" s="5"/>
    </row>
    <row r="489" spans="3:55" ht="15" hidden="1" customHeight="1" x14ac:dyDescent="0.25">
      <c r="C489" s="76"/>
      <c r="D489" s="86"/>
      <c r="E489" s="362" t="s">
        <v>117</v>
      </c>
      <c r="F489" s="99">
        <f t="shared" si="193"/>
        <v>16</v>
      </c>
      <c r="G489" s="29">
        <v>2</v>
      </c>
      <c r="H489" s="29">
        <v>2</v>
      </c>
      <c r="I489" s="29">
        <v>2</v>
      </c>
      <c r="J489" s="29">
        <v>2</v>
      </c>
      <c r="K489" s="29">
        <v>2</v>
      </c>
      <c r="L489" s="29">
        <v>2</v>
      </c>
      <c r="M489" s="29">
        <v>2</v>
      </c>
      <c r="N489" s="29">
        <v>2</v>
      </c>
      <c r="O489" s="307"/>
      <c r="P489" s="307"/>
      <c r="Q489" s="307"/>
      <c r="R489" s="420"/>
      <c r="S489" s="421"/>
      <c r="T489" s="10"/>
      <c r="U489" s="476"/>
      <c r="V489" s="610"/>
      <c r="X489" s="480"/>
      <c r="Y489" s="480"/>
      <c r="BC489" s="5"/>
    </row>
    <row r="490" spans="3:55" ht="15" hidden="1" customHeight="1" x14ac:dyDescent="0.25">
      <c r="C490" s="76"/>
      <c r="D490" s="86"/>
      <c r="E490" s="362" t="s">
        <v>118</v>
      </c>
      <c r="F490" s="99">
        <f t="shared" si="193"/>
        <v>32</v>
      </c>
      <c r="G490" s="29">
        <v>4</v>
      </c>
      <c r="H490" s="29">
        <v>4</v>
      </c>
      <c r="I490" s="29">
        <v>4</v>
      </c>
      <c r="J490" s="29">
        <v>4</v>
      </c>
      <c r="K490" s="29">
        <v>4</v>
      </c>
      <c r="L490" s="29">
        <v>4</v>
      </c>
      <c r="M490" s="29">
        <v>4</v>
      </c>
      <c r="N490" s="29">
        <v>4</v>
      </c>
      <c r="O490" s="307"/>
      <c r="P490" s="307"/>
      <c r="Q490" s="307"/>
      <c r="R490" s="420"/>
      <c r="S490" s="421"/>
      <c r="T490" s="10"/>
      <c r="U490" s="476"/>
      <c r="V490" s="610"/>
      <c r="X490" s="480"/>
      <c r="Y490" s="480"/>
      <c r="BC490" s="5"/>
    </row>
    <row r="491" spans="3:55" ht="15" hidden="1" customHeight="1" x14ac:dyDescent="0.25">
      <c r="C491" s="76"/>
      <c r="D491" s="86"/>
      <c r="E491" s="362" t="s">
        <v>119</v>
      </c>
      <c r="F491" s="99">
        <f t="shared" si="193"/>
        <v>8</v>
      </c>
      <c r="G491" s="29">
        <v>1</v>
      </c>
      <c r="H491" s="29">
        <v>1</v>
      </c>
      <c r="I491" s="29">
        <v>1</v>
      </c>
      <c r="J491" s="29">
        <v>1</v>
      </c>
      <c r="K491" s="29">
        <v>1</v>
      </c>
      <c r="L491" s="29">
        <v>1</v>
      </c>
      <c r="M491" s="29">
        <v>1</v>
      </c>
      <c r="N491" s="29">
        <v>1</v>
      </c>
      <c r="O491" s="307"/>
      <c r="P491" s="307"/>
      <c r="Q491" s="307"/>
      <c r="R491" s="420"/>
      <c r="S491" s="421"/>
      <c r="T491" s="10"/>
      <c r="U491" s="476"/>
      <c r="V491" s="610"/>
      <c r="X491" s="480"/>
      <c r="Y491" s="480"/>
      <c r="BC491" s="5"/>
    </row>
    <row r="492" spans="3:55" ht="15" hidden="1" customHeight="1" x14ac:dyDescent="0.25">
      <c r="C492" s="76"/>
      <c r="D492" s="86"/>
      <c r="E492" s="362" t="s">
        <v>93</v>
      </c>
      <c r="F492" s="99">
        <f t="shared" si="193"/>
        <v>8</v>
      </c>
      <c r="G492" s="29">
        <v>1</v>
      </c>
      <c r="H492" s="29">
        <v>1</v>
      </c>
      <c r="I492" s="29">
        <v>1</v>
      </c>
      <c r="J492" s="29">
        <v>1</v>
      </c>
      <c r="K492" s="29">
        <v>1</v>
      </c>
      <c r="L492" s="29">
        <v>1</v>
      </c>
      <c r="M492" s="29">
        <v>1</v>
      </c>
      <c r="N492" s="29">
        <v>1</v>
      </c>
      <c r="O492" s="307"/>
      <c r="P492" s="307"/>
      <c r="Q492" s="307"/>
      <c r="R492" s="420"/>
      <c r="S492" s="421"/>
      <c r="T492" s="10"/>
      <c r="U492" s="476"/>
      <c r="V492" s="610"/>
      <c r="X492" s="480"/>
      <c r="Y492" s="480"/>
      <c r="Z492" s="610"/>
      <c r="BC492" s="5"/>
    </row>
    <row r="493" spans="3:55" ht="15" hidden="1" customHeight="1" x14ac:dyDescent="0.25">
      <c r="C493" s="76"/>
      <c r="D493" s="86"/>
      <c r="E493" s="362" t="s">
        <v>120</v>
      </c>
      <c r="F493" s="99">
        <f t="shared" si="193"/>
        <v>8</v>
      </c>
      <c r="G493" s="29">
        <v>1</v>
      </c>
      <c r="H493" s="29">
        <v>1</v>
      </c>
      <c r="I493" s="29">
        <v>1</v>
      </c>
      <c r="J493" s="29">
        <v>1</v>
      </c>
      <c r="K493" s="29">
        <v>1</v>
      </c>
      <c r="L493" s="29">
        <v>1</v>
      </c>
      <c r="M493" s="29">
        <v>1</v>
      </c>
      <c r="N493" s="29">
        <v>1</v>
      </c>
      <c r="O493" s="307"/>
      <c r="P493" s="307"/>
      <c r="Q493" s="307"/>
      <c r="R493" s="420"/>
      <c r="S493" s="421"/>
      <c r="T493" s="10"/>
      <c r="U493" s="476"/>
      <c r="V493" s="610"/>
      <c r="X493" s="480"/>
      <c r="Y493" s="480"/>
      <c r="Z493" s="610"/>
      <c r="BC493" s="5"/>
    </row>
    <row r="494" spans="3:55" ht="15" hidden="1" customHeight="1" x14ac:dyDescent="0.25">
      <c r="C494" s="76"/>
      <c r="D494" s="86"/>
      <c r="E494" s="362" t="s">
        <v>204</v>
      </c>
      <c r="F494" s="99">
        <f t="shared" si="193"/>
        <v>8</v>
      </c>
      <c r="G494" s="29">
        <v>1</v>
      </c>
      <c r="H494" s="29">
        <v>1</v>
      </c>
      <c r="I494" s="29">
        <v>1</v>
      </c>
      <c r="J494" s="29">
        <v>1</v>
      </c>
      <c r="K494" s="29">
        <v>1</v>
      </c>
      <c r="L494" s="29">
        <v>1</v>
      </c>
      <c r="M494" s="29">
        <v>1</v>
      </c>
      <c r="N494" s="29">
        <v>1</v>
      </c>
      <c r="O494" s="307"/>
      <c r="P494" s="307"/>
      <c r="Q494" s="307"/>
      <c r="R494" s="420"/>
      <c r="S494" s="421"/>
      <c r="T494" s="10"/>
      <c r="U494" s="476"/>
      <c r="V494" s="610"/>
      <c r="X494" s="480"/>
      <c r="Y494" s="480"/>
      <c r="BC494" s="5"/>
    </row>
    <row r="495" spans="3:55" ht="15" hidden="1" customHeight="1" x14ac:dyDescent="0.25">
      <c r="C495" s="76"/>
      <c r="D495" s="86"/>
      <c r="E495" s="362" t="s">
        <v>122</v>
      </c>
      <c r="F495" s="99">
        <f t="shared" si="193"/>
        <v>16</v>
      </c>
      <c r="G495" s="29">
        <v>2</v>
      </c>
      <c r="H495" s="29">
        <v>2</v>
      </c>
      <c r="I495" s="29">
        <v>2</v>
      </c>
      <c r="J495" s="29">
        <v>2</v>
      </c>
      <c r="K495" s="29">
        <v>2</v>
      </c>
      <c r="L495" s="29">
        <v>2</v>
      </c>
      <c r="M495" s="29">
        <v>2</v>
      </c>
      <c r="N495" s="29">
        <v>2</v>
      </c>
      <c r="O495" s="307"/>
      <c r="P495" s="307"/>
      <c r="Q495" s="307"/>
      <c r="R495" s="420"/>
      <c r="S495" s="421"/>
      <c r="T495" s="10"/>
      <c r="U495" s="476"/>
      <c r="V495" s="610"/>
      <c r="X495" s="480"/>
      <c r="Y495" s="480"/>
      <c r="BC495" s="5"/>
    </row>
    <row r="496" spans="3:55" ht="15" hidden="1" customHeight="1" x14ac:dyDescent="0.25">
      <c r="C496" s="76"/>
      <c r="D496" s="118"/>
      <c r="E496" s="363" t="s">
        <v>123</v>
      </c>
      <c r="F496" s="99">
        <f>SUM(G496:R496)</f>
        <v>8</v>
      </c>
      <c r="G496" s="318">
        <v>1</v>
      </c>
      <c r="H496" s="318">
        <v>1</v>
      </c>
      <c r="I496" s="318">
        <v>1</v>
      </c>
      <c r="J496" s="318">
        <v>1</v>
      </c>
      <c r="K496" s="318">
        <v>1</v>
      </c>
      <c r="L496" s="318">
        <v>1</v>
      </c>
      <c r="M496" s="318">
        <v>1</v>
      </c>
      <c r="N496" s="318">
        <v>1</v>
      </c>
      <c r="O496" s="308"/>
      <c r="P496" s="307"/>
      <c r="Q496" s="307"/>
      <c r="R496" s="420"/>
      <c r="S496" s="421"/>
      <c r="T496" s="10"/>
      <c r="U496" s="476"/>
      <c r="V496" s="610"/>
      <c r="X496" s="480"/>
      <c r="Y496" s="480"/>
      <c r="BC496" s="5"/>
    </row>
    <row r="497" spans="1:55" ht="15" hidden="1" customHeight="1" x14ac:dyDescent="0.25">
      <c r="A497" s="799"/>
      <c r="B497" s="799"/>
      <c r="C497" s="76"/>
      <c r="D497" s="169" t="s">
        <v>248</v>
      </c>
      <c r="E497" s="116"/>
      <c r="F497" s="346">
        <f>SUM(F498:F503)</f>
        <v>24</v>
      </c>
      <c r="G497" s="346">
        <f>SUM(G498:G503)</f>
        <v>3</v>
      </c>
      <c r="H497" s="346">
        <f t="shared" ref="H497:R497" si="194">SUM(H498:H503)</f>
        <v>3</v>
      </c>
      <c r="I497" s="346">
        <f t="shared" si="194"/>
        <v>3</v>
      </c>
      <c r="J497" s="346">
        <f t="shared" si="194"/>
        <v>3</v>
      </c>
      <c r="K497" s="346">
        <f t="shared" si="194"/>
        <v>3</v>
      </c>
      <c r="L497" s="346">
        <f t="shared" si="194"/>
        <v>3</v>
      </c>
      <c r="M497" s="346">
        <f t="shared" si="194"/>
        <v>3</v>
      </c>
      <c r="N497" s="346">
        <f t="shared" si="194"/>
        <v>3</v>
      </c>
      <c r="O497" s="346">
        <f t="shared" si="194"/>
        <v>0</v>
      </c>
      <c r="P497" s="346">
        <f t="shared" si="194"/>
        <v>0</v>
      </c>
      <c r="Q497" s="346">
        <f t="shared" si="194"/>
        <v>0</v>
      </c>
      <c r="R497" s="584">
        <f t="shared" si="194"/>
        <v>0</v>
      </c>
      <c r="S497" s="27"/>
      <c r="T497" s="10"/>
      <c r="U497" s="478"/>
      <c r="V497" s="479"/>
      <c r="X497" s="480"/>
      <c r="Y497" s="480"/>
      <c r="BC497" s="5" t="s">
        <v>17</v>
      </c>
    </row>
    <row r="498" spans="1:55" ht="15" hidden="1" customHeight="1" x14ac:dyDescent="0.25">
      <c r="A498" s="630"/>
      <c r="B498" s="630"/>
      <c r="C498" s="80"/>
      <c r="D498" s="120"/>
      <c r="E498" s="362" t="s">
        <v>124</v>
      </c>
      <c r="F498" s="99">
        <f t="shared" ref="F498:F503" si="195">SUM(G498:R498)</f>
        <v>8</v>
      </c>
      <c r="G498" s="29">
        <v>1</v>
      </c>
      <c r="H498" s="29">
        <v>1</v>
      </c>
      <c r="I498" s="29">
        <v>1</v>
      </c>
      <c r="J498" s="29">
        <v>1</v>
      </c>
      <c r="K498" s="29">
        <v>1</v>
      </c>
      <c r="L498" s="29">
        <v>1</v>
      </c>
      <c r="M498" s="29">
        <v>1</v>
      </c>
      <c r="N498" s="29">
        <v>1</v>
      </c>
      <c r="O498" s="407"/>
      <c r="P498" s="407"/>
      <c r="Q498" s="407"/>
      <c r="R498" s="426"/>
      <c r="S498" s="27"/>
      <c r="T498" s="10"/>
      <c r="U498" s="476"/>
      <c r="V498" s="610"/>
      <c r="X498" s="480"/>
      <c r="Y498" s="480"/>
      <c r="BC498" s="5"/>
    </row>
    <row r="499" spans="1:55" ht="15" hidden="1" customHeight="1" x14ac:dyDescent="0.25">
      <c r="A499" s="630"/>
      <c r="B499" s="630"/>
      <c r="C499" s="80"/>
      <c r="D499" s="120"/>
      <c r="E499" s="362" t="s">
        <v>125</v>
      </c>
      <c r="F499" s="99">
        <f t="shared" si="195"/>
        <v>8</v>
      </c>
      <c r="G499" s="29">
        <v>1</v>
      </c>
      <c r="H499" s="29">
        <v>1</v>
      </c>
      <c r="I499" s="29">
        <v>1</v>
      </c>
      <c r="J499" s="29">
        <v>1</v>
      </c>
      <c r="K499" s="29">
        <v>1</v>
      </c>
      <c r="L499" s="29">
        <v>1</v>
      </c>
      <c r="M499" s="29">
        <v>1</v>
      </c>
      <c r="N499" s="29">
        <v>1</v>
      </c>
      <c r="O499" s="407"/>
      <c r="P499" s="407"/>
      <c r="Q499" s="407"/>
      <c r="R499" s="426"/>
      <c r="S499" s="27"/>
      <c r="T499" s="10"/>
      <c r="U499" s="476"/>
      <c r="V499" s="610"/>
      <c r="X499" s="480"/>
      <c r="Y499" s="480"/>
      <c r="BC499" s="5"/>
    </row>
    <row r="500" spans="1:55" ht="15" hidden="1" customHeight="1" x14ac:dyDescent="0.25">
      <c r="A500" s="630"/>
      <c r="B500" s="630"/>
      <c r="C500" s="80"/>
      <c r="D500" s="120"/>
      <c r="E500" s="362" t="s">
        <v>126</v>
      </c>
      <c r="F500" s="99">
        <f t="shared" si="195"/>
        <v>8</v>
      </c>
      <c r="G500" s="29">
        <v>1</v>
      </c>
      <c r="H500" s="29">
        <v>1</v>
      </c>
      <c r="I500" s="29">
        <v>1</v>
      </c>
      <c r="J500" s="29">
        <v>1</v>
      </c>
      <c r="K500" s="29">
        <v>1</v>
      </c>
      <c r="L500" s="29">
        <v>1</v>
      </c>
      <c r="M500" s="29">
        <v>1</v>
      </c>
      <c r="N500" s="29">
        <v>1</v>
      </c>
      <c r="O500" s="407"/>
      <c r="P500" s="407"/>
      <c r="Q500" s="407"/>
      <c r="R500" s="426"/>
      <c r="S500" s="27"/>
      <c r="T500" s="10"/>
      <c r="U500" s="476"/>
      <c r="V500" s="610"/>
      <c r="X500" s="480"/>
      <c r="Y500" s="480"/>
      <c r="BC500" s="5"/>
    </row>
    <row r="501" spans="1:55" ht="15" hidden="1" customHeight="1" x14ac:dyDescent="0.25">
      <c r="A501" s="630"/>
      <c r="B501" s="630"/>
      <c r="C501" s="80"/>
      <c r="D501" s="120"/>
      <c r="E501" s="362" t="s">
        <v>184</v>
      </c>
      <c r="F501" s="99">
        <f t="shared" si="195"/>
        <v>0</v>
      </c>
      <c r="G501" s="29"/>
      <c r="H501" s="29"/>
      <c r="I501" s="29"/>
      <c r="J501" s="29"/>
      <c r="K501" s="29"/>
      <c r="L501" s="29"/>
      <c r="M501" s="29"/>
      <c r="N501" s="29"/>
      <c r="O501" s="407"/>
      <c r="P501" s="407"/>
      <c r="Q501" s="407"/>
      <c r="R501" s="426"/>
      <c r="S501" s="27"/>
      <c r="T501" s="10"/>
      <c r="U501" s="476"/>
      <c r="V501" s="610"/>
      <c r="X501" s="480"/>
      <c r="Y501" s="480"/>
      <c r="BC501" s="5"/>
    </row>
    <row r="502" spans="1:55" ht="15" hidden="1" customHeight="1" x14ac:dyDescent="0.25">
      <c r="A502" s="630"/>
      <c r="B502" s="630"/>
      <c r="C502" s="80"/>
      <c r="D502" s="120"/>
      <c r="E502" s="362" t="s">
        <v>180</v>
      </c>
      <c r="F502" s="99">
        <f t="shared" si="195"/>
        <v>0</v>
      </c>
      <c r="G502" s="29"/>
      <c r="H502" s="29"/>
      <c r="I502" s="29"/>
      <c r="J502" s="29"/>
      <c r="K502" s="29"/>
      <c r="L502" s="29"/>
      <c r="M502" s="29"/>
      <c r="N502" s="29"/>
      <c r="O502" s="407"/>
      <c r="P502" s="407"/>
      <c r="Q502" s="407"/>
      <c r="R502" s="426"/>
      <c r="S502" s="27"/>
      <c r="T502" s="10"/>
      <c r="U502" s="476"/>
      <c r="V502" s="610"/>
      <c r="X502" s="480"/>
      <c r="Y502" s="480"/>
      <c r="BC502" s="5"/>
    </row>
    <row r="503" spans="1:55" ht="15" hidden="1" customHeight="1" x14ac:dyDescent="0.25">
      <c r="A503" s="630"/>
      <c r="B503" s="630"/>
      <c r="C503" s="633"/>
      <c r="D503" s="309"/>
      <c r="E503" s="483" t="s">
        <v>169</v>
      </c>
      <c r="F503" s="443">
        <f t="shared" si="195"/>
        <v>0</v>
      </c>
      <c r="G503" s="313"/>
      <c r="H503" s="313"/>
      <c r="I503" s="313"/>
      <c r="J503" s="310"/>
      <c r="K503" s="313"/>
      <c r="L503" s="313"/>
      <c r="M503" s="313"/>
      <c r="N503" s="313"/>
      <c r="O503" s="410"/>
      <c r="P503" s="410"/>
      <c r="Q503" s="410"/>
      <c r="R503" s="442"/>
      <c r="S503" s="27"/>
      <c r="T503" s="10"/>
      <c r="U503" s="476"/>
      <c r="V503" s="610"/>
      <c r="X503" s="480"/>
      <c r="Y503" s="480"/>
      <c r="BC503" s="5"/>
    </row>
    <row r="504" spans="1:55" ht="8.25" hidden="1" customHeight="1" x14ac:dyDescent="0.25">
      <c r="A504" s="630"/>
      <c r="B504" s="630"/>
      <c r="C504" s="80"/>
      <c r="D504" s="261"/>
      <c r="E504" s="362"/>
      <c r="F504" s="99"/>
      <c r="G504" s="29"/>
      <c r="H504" s="29"/>
      <c r="I504" s="29"/>
      <c r="J504" s="29"/>
      <c r="K504" s="29"/>
      <c r="L504" s="29"/>
      <c r="M504" s="29"/>
      <c r="N504" s="29"/>
      <c r="O504" s="38"/>
      <c r="P504" s="38"/>
      <c r="Q504" s="38"/>
      <c r="R504" s="427"/>
      <c r="S504" s="421"/>
      <c r="T504" s="10"/>
      <c r="U504" s="476"/>
      <c r="V504" s="610"/>
      <c r="X504" s="480"/>
      <c r="Y504" s="480"/>
      <c r="BC504" s="5"/>
    </row>
    <row r="505" spans="1:55" ht="15" hidden="1" customHeight="1" x14ac:dyDescent="0.25">
      <c r="C505" s="76"/>
      <c r="D505" s="169" t="s">
        <v>249</v>
      </c>
      <c r="E505" s="121"/>
      <c r="F505" s="366">
        <f>SUM(F506:F536)</f>
        <v>484</v>
      </c>
      <c r="G505" s="366">
        <f>SUM(G506:G536)</f>
        <v>60</v>
      </c>
      <c r="H505" s="366">
        <f t="shared" ref="H505:R505" si="196">SUM(H506:H536)</f>
        <v>60</v>
      </c>
      <c r="I505" s="366">
        <f t="shared" si="196"/>
        <v>60</v>
      </c>
      <c r="J505" s="366">
        <f t="shared" si="196"/>
        <v>60</v>
      </c>
      <c r="K505" s="366">
        <f t="shared" si="196"/>
        <v>61</v>
      </c>
      <c r="L505" s="366">
        <f t="shared" si="196"/>
        <v>61</v>
      </c>
      <c r="M505" s="366">
        <f t="shared" si="196"/>
        <v>61</v>
      </c>
      <c r="N505" s="366">
        <f t="shared" si="196"/>
        <v>61</v>
      </c>
      <c r="O505" s="366">
        <f t="shared" si="196"/>
        <v>0</v>
      </c>
      <c r="P505" s="346">
        <f t="shared" si="196"/>
        <v>0</v>
      </c>
      <c r="Q505" s="366">
        <f t="shared" si="196"/>
        <v>0</v>
      </c>
      <c r="R505" s="583">
        <f t="shared" si="196"/>
        <v>0</v>
      </c>
      <c r="S505" s="421"/>
      <c r="T505" s="10"/>
      <c r="BC505" s="5" t="s">
        <v>15</v>
      </c>
    </row>
    <row r="506" spans="1:55" ht="15" hidden="1" customHeight="1" x14ac:dyDescent="0.25">
      <c r="C506" s="76"/>
      <c r="D506" s="86"/>
      <c r="E506" s="362" t="s">
        <v>99</v>
      </c>
      <c r="F506" s="99">
        <f>SUM(G506:R506)</f>
        <v>8</v>
      </c>
      <c r="G506" s="29">
        <v>1</v>
      </c>
      <c r="H506" s="29">
        <v>1</v>
      </c>
      <c r="I506" s="29">
        <v>1</v>
      </c>
      <c r="J506" s="29">
        <v>1</v>
      </c>
      <c r="K506" s="29">
        <v>1</v>
      </c>
      <c r="L506" s="29">
        <v>1</v>
      </c>
      <c r="M506" s="29">
        <v>1</v>
      </c>
      <c r="N506" s="29">
        <v>1</v>
      </c>
      <c r="O506" s="307"/>
      <c r="P506" s="307"/>
      <c r="Q506" s="307"/>
      <c r="R506" s="420"/>
      <c r="S506" s="421"/>
      <c r="T506" s="10"/>
      <c r="U506" s="476"/>
      <c r="V506" s="481"/>
      <c r="X506" s="482"/>
      <c r="Y506" s="480"/>
      <c r="BC506" s="5"/>
    </row>
    <row r="507" spans="1:55" ht="15" hidden="1" customHeight="1" x14ac:dyDescent="0.25">
      <c r="C507" s="76"/>
      <c r="D507" s="86"/>
      <c r="E507" s="362" t="s">
        <v>100</v>
      </c>
      <c r="F507" s="99">
        <f t="shared" ref="F507:F517" si="197">SUM(G507:R507)</f>
        <v>16</v>
      </c>
      <c r="G507" s="29">
        <v>2</v>
      </c>
      <c r="H507" s="29">
        <v>2</v>
      </c>
      <c r="I507" s="29">
        <v>2</v>
      </c>
      <c r="J507" s="29">
        <v>2</v>
      </c>
      <c r="K507" s="29">
        <v>2</v>
      </c>
      <c r="L507" s="29">
        <v>2</v>
      </c>
      <c r="M507" s="29">
        <v>2</v>
      </c>
      <c r="N507" s="29">
        <v>2</v>
      </c>
      <c r="O507" s="307"/>
      <c r="P507" s="307"/>
      <c r="Q507" s="307"/>
      <c r="R507" s="420"/>
      <c r="S507" s="421"/>
      <c r="T507" s="10"/>
      <c r="U507" s="476"/>
      <c r="V507" s="610"/>
      <c r="X507" s="480"/>
      <c r="Y507" s="480"/>
      <c r="BC507" s="5"/>
    </row>
    <row r="508" spans="1:55" ht="15" hidden="1" customHeight="1" x14ac:dyDescent="0.25">
      <c r="C508" s="76"/>
      <c r="D508" s="86"/>
      <c r="E508" s="362" t="s">
        <v>101</v>
      </c>
      <c r="F508" s="99">
        <f t="shared" si="197"/>
        <v>16</v>
      </c>
      <c r="G508" s="29">
        <v>2</v>
      </c>
      <c r="H508" s="29">
        <v>2</v>
      </c>
      <c r="I508" s="29">
        <v>2</v>
      </c>
      <c r="J508" s="29">
        <v>2</v>
      </c>
      <c r="K508" s="29">
        <v>2</v>
      </c>
      <c r="L508" s="29">
        <v>2</v>
      </c>
      <c r="M508" s="29">
        <v>2</v>
      </c>
      <c r="N508" s="29">
        <v>2</v>
      </c>
      <c r="O508" s="307"/>
      <c r="P508" s="307"/>
      <c r="Q508" s="307"/>
      <c r="R508" s="420"/>
      <c r="S508" s="421"/>
      <c r="T508" s="10"/>
      <c r="U508" s="476"/>
      <c r="V508" s="610"/>
      <c r="X508" s="480"/>
      <c r="Y508" s="480"/>
      <c r="BC508" s="5"/>
    </row>
    <row r="509" spans="1:55" ht="15" hidden="1" customHeight="1" x14ac:dyDescent="0.25">
      <c r="C509" s="76"/>
      <c r="D509" s="86"/>
      <c r="E509" s="362" t="s">
        <v>102</v>
      </c>
      <c r="F509" s="99">
        <f t="shared" si="197"/>
        <v>24</v>
      </c>
      <c r="G509" s="29">
        <v>3</v>
      </c>
      <c r="H509" s="29">
        <v>3</v>
      </c>
      <c r="I509" s="29">
        <v>3</v>
      </c>
      <c r="J509" s="29">
        <v>3</v>
      </c>
      <c r="K509" s="29">
        <v>3</v>
      </c>
      <c r="L509" s="29">
        <v>3</v>
      </c>
      <c r="M509" s="29">
        <v>3</v>
      </c>
      <c r="N509" s="29">
        <v>3</v>
      </c>
      <c r="O509" s="307"/>
      <c r="P509" s="307"/>
      <c r="Q509" s="307"/>
      <c r="R509" s="420"/>
      <c r="S509" s="421"/>
      <c r="T509" s="10"/>
      <c r="U509" s="476"/>
      <c r="V509" s="610"/>
      <c r="X509" s="480"/>
      <c r="Y509" s="480"/>
      <c r="BC509" s="5"/>
    </row>
    <row r="510" spans="1:55" ht="15" hidden="1" customHeight="1" x14ac:dyDescent="0.25">
      <c r="C510" s="76"/>
      <c r="D510" s="86"/>
      <c r="E510" s="362" t="s">
        <v>89</v>
      </c>
      <c r="F510" s="99">
        <f t="shared" si="197"/>
        <v>8</v>
      </c>
      <c r="G510" s="29">
        <v>1</v>
      </c>
      <c r="H510" s="29">
        <v>1</v>
      </c>
      <c r="I510" s="29">
        <v>1</v>
      </c>
      <c r="J510" s="29">
        <v>1</v>
      </c>
      <c r="K510" s="29">
        <v>1</v>
      </c>
      <c r="L510" s="29">
        <v>1</v>
      </c>
      <c r="M510" s="29">
        <v>1</v>
      </c>
      <c r="N510" s="29">
        <v>1</v>
      </c>
      <c r="O510" s="307"/>
      <c r="P510" s="307"/>
      <c r="Q510" s="307"/>
      <c r="R510" s="420"/>
      <c r="S510" s="421"/>
      <c r="T510" s="10"/>
      <c r="U510" s="476"/>
      <c r="V510" s="610"/>
      <c r="X510" s="480"/>
      <c r="Y510" s="480"/>
      <c r="BC510" s="5"/>
    </row>
    <row r="511" spans="1:55" ht="15" hidden="1" customHeight="1" x14ac:dyDescent="0.25">
      <c r="C511" s="76"/>
      <c r="D511" s="86"/>
      <c r="E511" s="362" t="s">
        <v>103</v>
      </c>
      <c r="F511" s="99">
        <f t="shared" si="197"/>
        <v>8</v>
      </c>
      <c r="G511" s="29">
        <v>1</v>
      </c>
      <c r="H511" s="29">
        <v>1</v>
      </c>
      <c r="I511" s="29">
        <v>1</v>
      </c>
      <c r="J511" s="29">
        <v>1</v>
      </c>
      <c r="K511" s="29">
        <v>1</v>
      </c>
      <c r="L511" s="29">
        <v>1</v>
      </c>
      <c r="M511" s="29">
        <v>1</v>
      </c>
      <c r="N511" s="29">
        <v>1</v>
      </c>
      <c r="O511" s="307"/>
      <c r="P511" s="307"/>
      <c r="Q511" s="307"/>
      <c r="R511" s="420"/>
      <c r="S511" s="421"/>
      <c r="T511" s="10"/>
      <c r="U511" s="476"/>
      <c r="V511" s="610"/>
      <c r="X511" s="480"/>
      <c r="Y511" s="480"/>
      <c r="BC511" s="5"/>
    </row>
    <row r="512" spans="1:55" ht="15" hidden="1" customHeight="1" x14ac:dyDescent="0.25">
      <c r="C512" s="76"/>
      <c r="D512" s="86"/>
      <c r="E512" s="362" t="s">
        <v>104</v>
      </c>
      <c r="F512" s="99">
        <f t="shared" si="197"/>
        <v>24</v>
      </c>
      <c r="G512" s="29">
        <v>3</v>
      </c>
      <c r="H512" s="29">
        <v>3</v>
      </c>
      <c r="I512" s="29">
        <v>3</v>
      </c>
      <c r="J512" s="29">
        <v>3</v>
      </c>
      <c r="K512" s="29">
        <v>3</v>
      </c>
      <c r="L512" s="29">
        <v>3</v>
      </c>
      <c r="M512" s="29">
        <v>3</v>
      </c>
      <c r="N512" s="29">
        <v>3</v>
      </c>
      <c r="O512" s="307"/>
      <c r="P512" s="307"/>
      <c r="Q512" s="307"/>
      <c r="R512" s="420"/>
      <c r="S512" s="421"/>
      <c r="T512" s="10"/>
      <c r="U512" s="476"/>
      <c r="V512" s="610"/>
      <c r="X512" s="480"/>
      <c r="Y512" s="480"/>
      <c r="BC512" s="5"/>
    </row>
    <row r="513" spans="3:55" ht="15" hidden="1" customHeight="1" x14ac:dyDescent="0.25">
      <c r="C513" s="76"/>
      <c r="D513" s="86"/>
      <c r="E513" s="362" t="s">
        <v>105</v>
      </c>
      <c r="F513" s="99">
        <f t="shared" si="197"/>
        <v>16</v>
      </c>
      <c r="G513" s="29">
        <v>2</v>
      </c>
      <c r="H513" s="29">
        <v>2</v>
      </c>
      <c r="I513" s="29">
        <v>2</v>
      </c>
      <c r="J513" s="29">
        <v>2</v>
      </c>
      <c r="K513" s="29">
        <v>2</v>
      </c>
      <c r="L513" s="29">
        <v>2</v>
      </c>
      <c r="M513" s="29">
        <v>2</v>
      </c>
      <c r="N513" s="29">
        <v>2</v>
      </c>
      <c r="O513" s="307"/>
      <c r="P513" s="307"/>
      <c r="Q513" s="307"/>
      <c r="R513" s="420"/>
      <c r="S513" s="421"/>
      <c r="T513" s="10"/>
      <c r="U513" s="476"/>
      <c r="V513" s="610"/>
      <c r="X513" s="480"/>
      <c r="Y513" s="480"/>
      <c r="BC513" s="5"/>
    </row>
    <row r="514" spans="3:55" ht="15" hidden="1" customHeight="1" x14ac:dyDescent="0.25">
      <c r="C514" s="76"/>
      <c r="D514" s="86"/>
      <c r="E514" s="362" t="s">
        <v>106</v>
      </c>
      <c r="F514" s="99">
        <f t="shared" si="197"/>
        <v>16</v>
      </c>
      <c r="G514" s="29">
        <v>2</v>
      </c>
      <c r="H514" s="29">
        <v>2</v>
      </c>
      <c r="I514" s="29">
        <v>2</v>
      </c>
      <c r="J514" s="29">
        <v>2</v>
      </c>
      <c r="K514" s="29">
        <v>2</v>
      </c>
      <c r="L514" s="29">
        <v>2</v>
      </c>
      <c r="M514" s="29">
        <v>2</v>
      </c>
      <c r="N514" s="29">
        <v>2</v>
      </c>
      <c r="O514" s="307"/>
      <c r="P514" s="307"/>
      <c r="Q514" s="307"/>
      <c r="R514" s="420"/>
      <c r="S514" s="421"/>
      <c r="T514" s="10"/>
      <c r="U514" s="476"/>
      <c r="V514" s="610"/>
      <c r="X514" s="480"/>
      <c r="Y514" s="480"/>
      <c r="BC514" s="5"/>
    </row>
    <row r="515" spans="3:55" ht="15" hidden="1" customHeight="1" x14ac:dyDescent="0.25">
      <c r="C515" s="76"/>
      <c r="D515" s="86"/>
      <c r="E515" s="362" t="s">
        <v>107</v>
      </c>
      <c r="F515" s="99">
        <f t="shared" si="197"/>
        <v>8</v>
      </c>
      <c r="G515" s="29">
        <v>1</v>
      </c>
      <c r="H515" s="29">
        <v>1</v>
      </c>
      <c r="I515" s="29">
        <v>1</v>
      </c>
      <c r="J515" s="29">
        <v>1</v>
      </c>
      <c r="K515" s="29">
        <v>1</v>
      </c>
      <c r="L515" s="29">
        <v>1</v>
      </c>
      <c r="M515" s="29">
        <v>1</v>
      </c>
      <c r="N515" s="29">
        <v>1</v>
      </c>
      <c r="O515" s="307"/>
      <c r="P515" s="307"/>
      <c r="Q515" s="307"/>
      <c r="R515" s="420"/>
      <c r="S515" s="421"/>
      <c r="T515" s="10"/>
      <c r="U515" s="476"/>
      <c r="V515" s="610"/>
      <c r="X515" s="480"/>
      <c r="Y515" s="480"/>
      <c r="BC515" s="5"/>
    </row>
    <row r="516" spans="3:55" ht="15" hidden="1" customHeight="1" x14ac:dyDescent="0.25">
      <c r="C516" s="76"/>
      <c r="D516" s="86"/>
      <c r="E516" s="362" t="s">
        <v>108</v>
      </c>
      <c r="F516" s="99">
        <f t="shared" si="197"/>
        <v>16</v>
      </c>
      <c r="G516" s="29">
        <v>2</v>
      </c>
      <c r="H516" s="29">
        <v>2</v>
      </c>
      <c r="I516" s="29">
        <v>2</v>
      </c>
      <c r="J516" s="29">
        <v>2</v>
      </c>
      <c r="K516" s="29">
        <v>2</v>
      </c>
      <c r="L516" s="29">
        <v>2</v>
      </c>
      <c r="M516" s="29">
        <v>2</v>
      </c>
      <c r="N516" s="29">
        <v>2</v>
      </c>
      <c r="O516" s="307"/>
      <c r="P516" s="307"/>
      <c r="Q516" s="307"/>
      <c r="R516" s="420"/>
      <c r="S516" s="421"/>
      <c r="T516" s="10"/>
      <c r="U516" s="476"/>
      <c r="V516" s="610"/>
      <c r="X516" s="480"/>
      <c r="Y516" s="480"/>
      <c r="BC516" s="5"/>
    </row>
    <row r="517" spans="3:55" ht="15" hidden="1" customHeight="1" x14ac:dyDescent="0.25">
      <c r="C517" s="76"/>
      <c r="D517" s="86"/>
      <c r="E517" s="362" t="s">
        <v>109</v>
      </c>
      <c r="F517" s="99">
        <f t="shared" si="197"/>
        <v>24</v>
      </c>
      <c r="G517" s="29">
        <v>3</v>
      </c>
      <c r="H517" s="29">
        <v>3</v>
      </c>
      <c r="I517" s="29">
        <v>3</v>
      </c>
      <c r="J517" s="29">
        <v>3</v>
      </c>
      <c r="K517" s="29">
        <v>3</v>
      </c>
      <c r="L517" s="29">
        <v>3</v>
      </c>
      <c r="M517" s="29">
        <v>3</v>
      </c>
      <c r="N517" s="29">
        <v>3</v>
      </c>
      <c r="O517" s="307"/>
      <c r="P517" s="307"/>
      <c r="Q517" s="307"/>
      <c r="R517" s="420"/>
      <c r="S517" s="421"/>
      <c r="T517" s="10"/>
      <c r="U517" s="476"/>
      <c r="V517" s="610"/>
      <c r="X517" s="480"/>
      <c r="Y517" s="480"/>
      <c r="BC517" s="5"/>
    </row>
    <row r="518" spans="3:55" ht="15" hidden="1" customHeight="1" x14ac:dyDescent="0.25">
      <c r="C518" s="76"/>
      <c r="D518" s="86"/>
      <c r="E518" s="362" t="s">
        <v>232</v>
      </c>
      <c r="F518" s="99">
        <f>SUM(G518:R518)</f>
        <v>0</v>
      </c>
      <c r="G518" s="29"/>
      <c r="H518" s="29"/>
      <c r="I518" s="29"/>
      <c r="J518" s="29"/>
      <c r="K518" s="29"/>
      <c r="L518" s="29"/>
      <c r="M518" s="307"/>
      <c r="N518" s="307"/>
      <c r="O518" s="307"/>
      <c r="P518" s="307"/>
      <c r="Q518" s="307"/>
      <c r="R518" s="420"/>
      <c r="S518" s="421"/>
      <c r="T518" s="10"/>
      <c r="U518" s="476"/>
      <c r="V518" s="610"/>
      <c r="X518" s="480"/>
      <c r="Y518" s="480"/>
      <c r="BC518" s="5"/>
    </row>
    <row r="519" spans="3:55" ht="15" hidden="1" customHeight="1" x14ac:dyDescent="0.25">
      <c r="C519" s="76"/>
      <c r="D519" s="86"/>
      <c r="E519" s="362" t="s">
        <v>110</v>
      </c>
      <c r="F519" s="99">
        <f t="shared" ref="F519:F535" si="198">SUM(G519:R519)</f>
        <v>8</v>
      </c>
      <c r="G519" s="29">
        <v>1</v>
      </c>
      <c r="H519" s="29">
        <v>1</v>
      </c>
      <c r="I519" s="29">
        <v>1</v>
      </c>
      <c r="J519" s="29">
        <v>1</v>
      </c>
      <c r="K519" s="29">
        <v>1</v>
      </c>
      <c r="L519" s="29">
        <v>1</v>
      </c>
      <c r="M519" s="29">
        <v>1</v>
      </c>
      <c r="N519" s="29">
        <v>1</v>
      </c>
      <c r="O519" s="307"/>
      <c r="P519" s="307"/>
      <c r="Q519" s="307"/>
      <c r="R519" s="420"/>
      <c r="S519" s="421"/>
      <c r="T519" s="10"/>
      <c r="U519" s="476"/>
      <c r="V519" s="610"/>
      <c r="X519" s="480"/>
      <c r="Y519" s="480"/>
      <c r="BC519" s="5"/>
    </row>
    <row r="520" spans="3:55" ht="15" hidden="1" customHeight="1" x14ac:dyDescent="0.25">
      <c r="C520" s="76"/>
      <c r="D520" s="86"/>
      <c r="E520" s="362" t="s">
        <v>111</v>
      </c>
      <c r="F520" s="99">
        <f t="shared" si="198"/>
        <v>16</v>
      </c>
      <c r="G520" s="29">
        <v>2</v>
      </c>
      <c r="H520" s="29">
        <v>2</v>
      </c>
      <c r="I520" s="29">
        <v>2</v>
      </c>
      <c r="J520" s="29">
        <v>2</v>
      </c>
      <c r="K520" s="29">
        <v>2</v>
      </c>
      <c r="L520" s="29">
        <v>2</v>
      </c>
      <c r="M520" s="29">
        <v>2</v>
      </c>
      <c r="N520" s="29">
        <v>2</v>
      </c>
      <c r="O520" s="307"/>
      <c r="P520" s="307"/>
      <c r="Q520" s="307"/>
      <c r="R520" s="420"/>
      <c r="S520" s="421"/>
      <c r="T520" s="10"/>
      <c r="U520" s="476"/>
      <c r="V520" s="610"/>
      <c r="X520" s="480"/>
      <c r="Y520" s="480"/>
      <c r="BC520" s="5"/>
    </row>
    <row r="521" spans="3:55" ht="15" hidden="1" customHeight="1" x14ac:dyDescent="0.25">
      <c r="C521" s="76"/>
      <c r="D521" s="86"/>
      <c r="E521" s="362" t="s">
        <v>112</v>
      </c>
      <c r="F521" s="99">
        <f t="shared" si="198"/>
        <v>16</v>
      </c>
      <c r="G521" s="29">
        <v>2</v>
      </c>
      <c r="H521" s="29">
        <v>2</v>
      </c>
      <c r="I521" s="29">
        <v>2</v>
      </c>
      <c r="J521" s="29">
        <v>2</v>
      </c>
      <c r="K521" s="29">
        <v>2</v>
      </c>
      <c r="L521" s="29">
        <v>2</v>
      </c>
      <c r="M521" s="29">
        <v>2</v>
      </c>
      <c r="N521" s="29">
        <v>2</v>
      </c>
      <c r="O521" s="307"/>
      <c r="P521" s="307"/>
      <c r="Q521" s="307"/>
      <c r="R521" s="420"/>
      <c r="S521" s="421"/>
      <c r="T521" s="10"/>
      <c r="U521" s="476"/>
      <c r="V521" s="610"/>
      <c r="X521" s="480"/>
      <c r="Y521" s="480"/>
      <c r="BC521" s="5"/>
    </row>
    <row r="522" spans="3:55" ht="15" hidden="1" customHeight="1" x14ac:dyDescent="0.25">
      <c r="C522" s="76"/>
      <c r="D522" s="86"/>
      <c r="E522" s="362" t="s">
        <v>148</v>
      </c>
      <c r="F522" s="99">
        <f t="shared" si="198"/>
        <v>8</v>
      </c>
      <c r="G522" s="29">
        <v>1</v>
      </c>
      <c r="H522" s="29">
        <v>1</v>
      </c>
      <c r="I522" s="29">
        <v>1</v>
      </c>
      <c r="J522" s="29">
        <v>1</v>
      </c>
      <c r="K522" s="29">
        <v>1</v>
      </c>
      <c r="L522" s="29">
        <v>1</v>
      </c>
      <c r="M522" s="29">
        <v>1</v>
      </c>
      <c r="N522" s="29">
        <v>1</v>
      </c>
      <c r="O522" s="307"/>
      <c r="P522" s="307"/>
      <c r="Q522" s="307"/>
      <c r="R522" s="420"/>
      <c r="S522" s="421"/>
      <c r="T522" s="10"/>
      <c r="U522" s="476"/>
      <c r="V522" s="610"/>
      <c r="X522" s="480"/>
      <c r="Y522" s="480"/>
      <c r="BC522" s="5"/>
    </row>
    <row r="523" spans="3:55" ht="15" hidden="1" customHeight="1" x14ac:dyDescent="0.25">
      <c r="C523" s="76"/>
      <c r="D523" s="86"/>
      <c r="E523" s="78" t="s">
        <v>231</v>
      </c>
      <c r="F523" s="99">
        <f t="shared" si="198"/>
        <v>8</v>
      </c>
      <c r="G523" s="29">
        <v>1</v>
      </c>
      <c r="H523" s="29">
        <v>1</v>
      </c>
      <c r="I523" s="29">
        <v>1</v>
      </c>
      <c r="J523" s="29">
        <v>1</v>
      </c>
      <c r="K523" s="29">
        <v>1</v>
      </c>
      <c r="L523" s="29">
        <v>1</v>
      </c>
      <c r="M523" s="29">
        <v>1</v>
      </c>
      <c r="N523" s="29">
        <v>1</v>
      </c>
      <c r="O523" s="307"/>
      <c r="P523" s="307"/>
      <c r="Q523" s="307"/>
      <c r="R523" s="420"/>
      <c r="S523" s="421"/>
      <c r="T523" s="10"/>
      <c r="U523" s="476"/>
      <c r="V523" s="610"/>
      <c r="X523" s="480"/>
      <c r="Y523" s="480"/>
      <c r="BC523" s="5"/>
    </row>
    <row r="524" spans="3:55" ht="15" hidden="1" customHeight="1" x14ac:dyDescent="0.25">
      <c r="C524" s="76"/>
      <c r="D524" s="86"/>
      <c r="E524" s="78" t="s">
        <v>260</v>
      </c>
      <c r="F524" s="99">
        <f t="shared" si="198"/>
        <v>4</v>
      </c>
      <c r="G524" s="29"/>
      <c r="H524" s="29"/>
      <c r="I524" s="29"/>
      <c r="J524" s="29"/>
      <c r="K524" s="29">
        <v>1</v>
      </c>
      <c r="L524" s="29">
        <v>1</v>
      </c>
      <c r="M524" s="29">
        <v>1</v>
      </c>
      <c r="N524" s="29">
        <v>1</v>
      </c>
      <c r="O524" s="307"/>
      <c r="P524" s="307"/>
      <c r="Q524" s="307"/>
      <c r="R524" s="420"/>
      <c r="S524" s="421"/>
      <c r="T524" s="10"/>
      <c r="U524" s="476"/>
      <c r="V524" s="610"/>
      <c r="X524" s="480"/>
      <c r="Y524" s="480"/>
      <c r="BC524" s="5"/>
    </row>
    <row r="525" spans="3:55" ht="15" hidden="1" customHeight="1" x14ac:dyDescent="0.25">
      <c r="C525" s="76"/>
      <c r="D525" s="86"/>
      <c r="E525" s="362" t="s">
        <v>113</v>
      </c>
      <c r="F525" s="99">
        <f t="shared" si="198"/>
        <v>16</v>
      </c>
      <c r="G525" s="29">
        <v>2</v>
      </c>
      <c r="H525" s="29">
        <v>2</v>
      </c>
      <c r="I525" s="29">
        <v>2</v>
      </c>
      <c r="J525" s="29">
        <v>2</v>
      </c>
      <c r="K525" s="29">
        <v>2</v>
      </c>
      <c r="L525" s="29">
        <v>2</v>
      </c>
      <c r="M525" s="29">
        <v>2</v>
      </c>
      <c r="N525" s="29">
        <v>2</v>
      </c>
      <c r="O525" s="307"/>
      <c r="P525" s="307"/>
      <c r="Q525" s="307"/>
      <c r="R525" s="420"/>
      <c r="S525" s="421"/>
      <c r="T525" s="10"/>
      <c r="U525" s="476"/>
      <c r="V525" s="610"/>
      <c r="X525" s="480"/>
      <c r="Y525" s="480"/>
      <c r="BC525" s="5"/>
    </row>
    <row r="526" spans="3:55" ht="15" hidden="1" customHeight="1" x14ac:dyDescent="0.25">
      <c r="C526" s="76"/>
      <c r="D526" s="86"/>
      <c r="E526" s="362" t="s">
        <v>114</v>
      </c>
      <c r="F526" s="99">
        <f t="shared" si="198"/>
        <v>16</v>
      </c>
      <c r="G526" s="29">
        <v>2</v>
      </c>
      <c r="H526" s="29">
        <v>2</v>
      </c>
      <c r="I526" s="29">
        <v>2</v>
      </c>
      <c r="J526" s="29">
        <v>2</v>
      </c>
      <c r="K526" s="29">
        <v>2</v>
      </c>
      <c r="L526" s="29">
        <v>2</v>
      </c>
      <c r="M526" s="29">
        <v>2</v>
      </c>
      <c r="N526" s="29">
        <v>2</v>
      </c>
      <c r="O526" s="307"/>
      <c r="P526" s="307"/>
      <c r="Q526" s="307"/>
      <c r="R526" s="420"/>
      <c r="S526" s="421"/>
      <c r="T526" s="10"/>
      <c r="U526" s="476"/>
      <c r="V526" s="610"/>
      <c r="X526" s="480"/>
      <c r="Y526" s="480"/>
      <c r="BC526" s="5"/>
    </row>
    <row r="527" spans="3:55" ht="15" hidden="1" customHeight="1" x14ac:dyDescent="0.25">
      <c r="C527" s="76"/>
      <c r="D527" s="86"/>
      <c r="E527" s="362" t="s">
        <v>115</v>
      </c>
      <c r="F527" s="99">
        <f t="shared" si="198"/>
        <v>32</v>
      </c>
      <c r="G527" s="29">
        <v>4</v>
      </c>
      <c r="H527" s="29">
        <v>4</v>
      </c>
      <c r="I527" s="29">
        <v>4</v>
      </c>
      <c r="J527" s="29">
        <v>4</v>
      </c>
      <c r="K527" s="29">
        <v>4</v>
      </c>
      <c r="L527" s="29">
        <v>4</v>
      </c>
      <c r="M527" s="29">
        <v>4</v>
      </c>
      <c r="N527" s="29">
        <v>4</v>
      </c>
      <c r="O527" s="307"/>
      <c r="P527" s="307"/>
      <c r="Q527" s="307"/>
      <c r="R527" s="420"/>
      <c r="S527" s="421"/>
      <c r="T527" s="10"/>
      <c r="U527" s="476"/>
      <c r="V527" s="610"/>
      <c r="X527" s="480"/>
      <c r="Y527" s="480"/>
      <c r="BC527" s="5"/>
    </row>
    <row r="528" spans="3:55" ht="15" hidden="1" customHeight="1" x14ac:dyDescent="0.25">
      <c r="C528" s="76"/>
      <c r="D528" s="86"/>
      <c r="E528" s="362" t="s">
        <v>116</v>
      </c>
      <c r="F528" s="99">
        <f t="shared" si="198"/>
        <v>16</v>
      </c>
      <c r="G528" s="29">
        <v>2</v>
      </c>
      <c r="H528" s="29">
        <v>2</v>
      </c>
      <c r="I528" s="29">
        <v>2</v>
      </c>
      <c r="J528" s="29">
        <v>2</v>
      </c>
      <c r="K528" s="29">
        <v>2</v>
      </c>
      <c r="L528" s="29">
        <v>2</v>
      </c>
      <c r="M528" s="29">
        <v>2</v>
      </c>
      <c r="N528" s="29">
        <v>2</v>
      </c>
      <c r="O528" s="307"/>
      <c r="P528" s="307"/>
      <c r="Q528" s="307"/>
      <c r="R528" s="420"/>
      <c r="S528" s="421"/>
      <c r="T528" s="10"/>
      <c r="U528" s="476"/>
      <c r="V528" s="610"/>
      <c r="X528" s="480"/>
      <c r="Y528" s="480"/>
      <c r="BC528" s="5"/>
    </row>
    <row r="529" spans="1:55" ht="15" hidden="1" customHeight="1" x14ac:dyDescent="0.25">
      <c r="C529" s="76"/>
      <c r="D529" s="86"/>
      <c r="E529" s="362" t="s">
        <v>117</v>
      </c>
      <c r="F529" s="99">
        <f t="shared" si="198"/>
        <v>24</v>
      </c>
      <c r="G529" s="29">
        <v>3</v>
      </c>
      <c r="H529" s="29">
        <v>3</v>
      </c>
      <c r="I529" s="29">
        <v>3</v>
      </c>
      <c r="J529" s="29">
        <v>3</v>
      </c>
      <c r="K529" s="29">
        <v>3</v>
      </c>
      <c r="L529" s="29">
        <v>3</v>
      </c>
      <c r="M529" s="29">
        <v>3</v>
      </c>
      <c r="N529" s="29">
        <v>3</v>
      </c>
      <c r="O529" s="307"/>
      <c r="P529" s="307"/>
      <c r="Q529" s="307"/>
      <c r="R529" s="420"/>
      <c r="S529" s="421"/>
      <c r="T529" s="10"/>
      <c r="U529" s="476"/>
      <c r="V529" s="610"/>
      <c r="X529" s="480"/>
      <c r="Y529" s="480"/>
      <c r="BC529" s="5"/>
    </row>
    <row r="530" spans="1:55" ht="15" hidden="1" customHeight="1" x14ac:dyDescent="0.25">
      <c r="C530" s="76"/>
      <c r="D530" s="86"/>
      <c r="E530" s="362" t="s">
        <v>118</v>
      </c>
      <c r="F530" s="99">
        <f t="shared" si="198"/>
        <v>56</v>
      </c>
      <c r="G530" s="29">
        <v>7</v>
      </c>
      <c r="H530" s="29">
        <v>7</v>
      </c>
      <c r="I530" s="29">
        <v>7</v>
      </c>
      <c r="J530" s="29">
        <v>7</v>
      </c>
      <c r="K530" s="29">
        <v>7</v>
      </c>
      <c r="L530" s="29">
        <v>7</v>
      </c>
      <c r="M530" s="29">
        <v>7</v>
      </c>
      <c r="N530" s="29">
        <v>7</v>
      </c>
      <c r="O530" s="307"/>
      <c r="P530" s="307"/>
      <c r="Q530" s="307"/>
      <c r="R530" s="420"/>
      <c r="S530" s="421"/>
      <c r="T530" s="10"/>
      <c r="U530" s="476"/>
      <c r="V530" s="610"/>
      <c r="X530" s="480"/>
      <c r="Y530" s="480"/>
      <c r="BC530" s="5"/>
    </row>
    <row r="531" spans="1:55" ht="15" hidden="1" customHeight="1" x14ac:dyDescent="0.25">
      <c r="C531" s="76"/>
      <c r="D531" s="86"/>
      <c r="E531" s="362" t="s">
        <v>119</v>
      </c>
      <c r="F531" s="99">
        <f t="shared" si="198"/>
        <v>16</v>
      </c>
      <c r="G531" s="29">
        <v>2</v>
      </c>
      <c r="H531" s="29">
        <v>2</v>
      </c>
      <c r="I531" s="29">
        <v>2</v>
      </c>
      <c r="J531" s="29">
        <v>2</v>
      </c>
      <c r="K531" s="29">
        <v>2</v>
      </c>
      <c r="L531" s="29">
        <v>2</v>
      </c>
      <c r="M531" s="29">
        <v>2</v>
      </c>
      <c r="N531" s="29">
        <v>2</v>
      </c>
      <c r="O531" s="307"/>
      <c r="P531" s="307"/>
      <c r="Q531" s="307"/>
      <c r="R531" s="420"/>
      <c r="S531" s="421"/>
      <c r="T531" s="10"/>
      <c r="U531" s="476"/>
      <c r="V531" s="610"/>
      <c r="X531" s="480"/>
      <c r="Y531" s="480"/>
      <c r="BC531" s="5"/>
    </row>
    <row r="532" spans="1:55" ht="15" hidden="1" customHeight="1" x14ac:dyDescent="0.25">
      <c r="C532" s="76"/>
      <c r="D532" s="86"/>
      <c r="E532" s="362" t="s">
        <v>93</v>
      </c>
      <c r="F532" s="99">
        <f t="shared" si="198"/>
        <v>8</v>
      </c>
      <c r="G532" s="29">
        <v>1</v>
      </c>
      <c r="H532" s="29">
        <v>1</v>
      </c>
      <c r="I532" s="29">
        <v>1</v>
      </c>
      <c r="J532" s="29">
        <v>1</v>
      </c>
      <c r="K532" s="29">
        <v>1</v>
      </c>
      <c r="L532" s="29">
        <v>1</v>
      </c>
      <c r="M532" s="29">
        <v>1</v>
      </c>
      <c r="N532" s="29">
        <v>1</v>
      </c>
      <c r="O532" s="307"/>
      <c r="P532" s="307"/>
      <c r="Q532" s="307"/>
      <c r="R532" s="420"/>
      <c r="S532" s="421"/>
      <c r="T532" s="10"/>
      <c r="U532" s="476"/>
      <c r="V532" s="610"/>
      <c r="X532" s="480"/>
      <c r="Y532" s="480"/>
      <c r="Z532" s="610"/>
      <c r="BC532" s="5"/>
    </row>
    <row r="533" spans="1:55" ht="15" hidden="1" customHeight="1" x14ac:dyDescent="0.25">
      <c r="C533" s="76"/>
      <c r="D533" s="86"/>
      <c r="E533" s="362" t="s">
        <v>120</v>
      </c>
      <c r="F533" s="99">
        <f t="shared" si="198"/>
        <v>8</v>
      </c>
      <c r="G533" s="29">
        <v>1</v>
      </c>
      <c r="H533" s="29">
        <v>1</v>
      </c>
      <c r="I533" s="29">
        <v>1</v>
      </c>
      <c r="J533" s="29">
        <v>1</v>
      </c>
      <c r="K533" s="29">
        <v>1</v>
      </c>
      <c r="L533" s="29">
        <v>1</v>
      </c>
      <c r="M533" s="29">
        <v>1</v>
      </c>
      <c r="N533" s="29">
        <v>1</v>
      </c>
      <c r="O533" s="307"/>
      <c r="P533" s="307"/>
      <c r="Q533" s="307"/>
      <c r="R533" s="420"/>
      <c r="S533" s="421"/>
      <c r="T533" s="10"/>
      <c r="U533" s="476"/>
      <c r="V533" s="610"/>
      <c r="X533" s="480"/>
      <c r="Y533" s="480"/>
      <c r="Z533" s="610"/>
      <c r="BC533" s="5"/>
    </row>
    <row r="534" spans="1:55" ht="15" hidden="1" customHeight="1" x14ac:dyDescent="0.25">
      <c r="C534" s="76"/>
      <c r="D534" s="86"/>
      <c r="E534" s="362" t="s">
        <v>204</v>
      </c>
      <c r="F534" s="99">
        <f t="shared" si="198"/>
        <v>8</v>
      </c>
      <c r="G534" s="29">
        <v>1</v>
      </c>
      <c r="H534" s="29">
        <v>1</v>
      </c>
      <c r="I534" s="29">
        <v>1</v>
      </c>
      <c r="J534" s="29">
        <v>1</v>
      </c>
      <c r="K534" s="29">
        <v>1</v>
      </c>
      <c r="L534" s="29">
        <v>1</v>
      </c>
      <c r="M534" s="29">
        <v>1</v>
      </c>
      <c r="N534" s="29">
        <v>1</v>
      </c>
      <c r="O534" s="307"/>
      <c r="P534" s="307"/>
      <c r="Q534" s="307"/>
      <c r="R534" s="420"/>
      <c r="S534" s="421"/>
      <c r="T534" s="10"/>
      <c r="U534" s="476"/>
      <c r="V534" s="610"/>
      <c r="X534" s="480"/>
      <c r="Y534" s="480"/>
      <c r="BC534" s="5"/>
    </row>
    <row r="535" spans="1:55" ht="15" hidden="1" customHeight="1" x14ac:dyDescent="0.25">
      <c r="C535" s="76"/>
      <c r="D535" s="86"/>
      <c r="E535" s="362" t="s">
        <v>122</v>
      </c>
      <c r="F535" s="99">
        <f t="shared" si="198"/>
        <v>24</v>
      </c>
      <c r="G535" s="29">
        <v>3</v>
      </c>
      <c r="H535" s="29">
        <v>3</v>
      </c>
      <c r="I535" s="29">
        <v>3</v>
      </c>
      <c r="J535" s="29">
        <v>3</v>
      </c>
      <c r="K535" s="29">
        <v>3</v>
      </c>
      <c r="L535" s="29">
        <v>3</v>
      </c>
      <c r="M535" s="29">
        <v>3</v>
      </c>
      <c r="N535" s="29">
        <v>3</v>
      </c>
      <c r="O535" s="307"/>
      <c r="P535" s="307"/>
      <c r="Q535" s="307"/>
      <c r="R535" s="420"/>
      <c r="S535" s="421"/>
      <c r="T535" s="10"/>
      <c r="U535" s="476"/>
      <c r="V535" s="610"/>
      <c r="X535" s="480"/>
      <c r="Y535" s="480"/>
      <c r="BC535" s="5"/>
    </row>
    <row r="536" spans="1:55" ht="15" hidden="1" customHeight="1" x14ac:dyDescent="0.25">
      <c r="C536" s="76"/>
      <c r="D536" s="118"/>
      <c r="E536" s="363" t="s">
        <v>123</v>
      </c>
      <c r="F536" s="99">
        <f>SUM(G536:R536)</f>
        <v>16</v>
      </c>
      <c r="G536" s="318">
        <v>2</v>
      </c>
      <c r="H536" s="318">
        <v>2</v>
      </c>
      <c r="I536" s="318">
        <v>2</v>
      </c>
      <c r="J536" s="318">
        <v>2</v>
      </c>
      <c r="K536" s="318">
        <v>2</v>
      </c>
      <c r="L536" s="318">
        <v>2</v>
      </c>
      <c r="M536" s="318">
        <v>2</v>
      </c>
      <c r="N536" s="318">
        <v>2</v>
      </c>
      <c r="O536" s="308"/>
      <c r="P536" s="307"/>
      <c r="Q536" s="307"/>
      <c r="R536" s="420"/>
      <c r="S536" s="421"/>
      <c r="T536" s="10"/>
      <c r="U536" s="476"/>
      <c r="V536" s="610"/>
      <c r="X536" s="480"/>
      <c r="Y536" s="480"/>
      <c r="BC536" s="5"/>
    </row>
    <row r="537" spans="1:55" ht="15" hidden="1" customHeight="1" x14ac:dyDescent="0.25">
      <c r="A537" s="799"/>
      <c r="B537" s="799"/>
      <c r="C537" s="76"/>
      <c r="D537" s="169" t="s">
        <v>250</v>
      </c>
      <c r="E537" s="116"/>
      <c r="F537" s="346">
        <f>SUM(F538:F543)</f>
        <v>32</v>
      </c>
      <c r="G537" s="346">
        <f>SUM(G538:G543)</f>
        <v>4</v>
      </c>
      <c r="H537" s="346">
        <f t="shared" ref="H537:R537" si="199">SUM(H538:H543)</f>
        <v>4</v>
      </c>
      <c r="I537" s="346">
        <f t="shared" si="199"/>
        <v>4</v>
      </c>
      <c r="J537" s="346">
        <f t="shared" si="199"/>
        <v>4</v>
      </c>
      <c r="K537" s="346">
        <f t="shared" si="199"/>
        <v>4</v>
      </c>
      <c r="L537" s="346">
        <f t="shared" si="199"/>
        <v>4</v>
      </c>
      <c r="M537" s="346">
        <f t="shared" si="199"/>
        <v>4</v>
      </c>
      <c r="N537" s="346">
        <f t="shared" si="199"/>
        <v>4</v>
      </c>
      <c r="O537" s="346">
        <f t="shared" si="199"/>
        <v>0</v>
      </c>
      <c r="P537" s="346">
        <f t="shared" si="199"/>
        <v>0</v>
      </c>
      <c r="Q537" s="346">
        <f t="shared" si="199"/>
        <v>0</v>
      </c>
      <c r="R537" s="584">
        <f t="shared" si="199"/>
        <v>0</v>
      </c>
      <c r="S537" s="27"/>
      <c r="T537" s="10"/>
      <c r="U537" s="478"/>
      <c r="V537" s="479"/>
      <c r="X537" s="480"/>
      <c r="Y537" s="480"/>
      <c r="BC537" s="5" t="s">
        <v>17</v>
      </c>
    </row>
    <row r="538" spans="1:55" ht="15" hidden="1" customHeight="1" x14ac:dyDescent="0.25">
      <c r="A538" s="630"/>
      <c r="B538" s="630"/>
      <c r="C538" s="80"/>
      <c r="D538" s="120"/>
      <c r="E538" s="362" t="s">
        <v>124</v>
      </c>
      <c r="F538" s="99">
        <f t="shared" ref="F538:F543" si="200">SUM(G538:R538)</f>
        <v>8</v>
      </c>
      <c r="G538" s="29">
        <v>1</v>
      </c>
      <c r="H538" s="29">
        <v>1</v>
      </c>
      <c r="I538" s="29">
        <v>1</v>
      </c>
      <c r="J538" s="29">
        <v>1</v>
      </c>
      <c r="K538" s="29">
        <v>1</v>
      </c>
      <c r="L538" s="29">
        <v>1</v>
      </c>
      <c r="M538" s="29">
        <v>1</v>
      </c>
      <c r="N538" s="29">
        <v>1</v>
      </c>
      <c r="O538" s="407"/>
      <c r="P538" s="407"/>
      <c r="Q538" s="407"/>
      <c r="R538" s="426"/>
      <c r="S538" s="27"/>
      <c r="T538" s="10"/>
      <c r="U538" s="476"/>
      <c r="V538" s="610"/>
      <c r="X538" s="480"/>
      <c r="Y538" s="480"/>
      <c r="BC538" s="5"/>
    </row>
    <row r="539" spans="1:55" ht="15" hidden="1" customHeight="1" x14ac:dyDescent="0.25">
      <c r="A539" s="630"/>
      <c r="B539" s="630"/>
      <c r="C539" s="80"/>
      <c r="D539" s="120"/>
      <c r="E539" s="362" t="s">
        <v>125</v>
      </c>
      <c r="F539" s="99">
        <f t="shared" si="200"/>
        <v>8</v>
      </c>
      <c r="G539" s="29">
        <v>1</v>
      </c>
      <c r="H539" s="29">
        <v>1</v>
      </c>
      <c r="I539" s="29">
        <v>1</v>
      </c>
      <c r="J539" s="29">
        <v>1</v>
      </c>
      <c r="K539" s="29">
        <v>1</v>
      </c>
      <c r="L539" s="29">
        <v>1</v>
      </c>
      <c r="M539" s="29">
        <v>1</v>
      </c>
      <c r="N539" s="29">
        <v>1</v>
      </c>
      <c r="O539" s="407"/>
      <c r="P539" s="407"/>
      <c r="Q539" s="407"/>
      <c r="R539" s="426"/>
      <c r="S539" s="27"/>
      <c r="T539" s="10"/>
      <c r="U539" s="476"/>
      <c r="V539" s="610"/>
      <c r="X539" s="480"/>
      <c r="Y539" s="480"/>
      <c r="BC539" s="5"/>
    </row>
    <row r="540" spans="1:55" ht="15" hidden="1" customHeight="1" x14ac:dyDescent="0.25">
      <c r="A540" s="630"/>
      <c r="B540" s="630"/>
      <c r="C540" s="80"/>
      <c r="D540" s="120"/>
      <c r="E540" s="362" t="s">
        <v>126</v>
      </c>
      <c r="F540" s="99">
        <f t="shared" si="200"/>
        <v>16</v>
      </c>
      <c r="G540" s="29">
        <v>2</v>
      </c>
      <c r="H540" s="29">
        <v>2</v>
      </c>
      <c r="I540" s="29">
        <v>2</v>
      </c>
      <c r="J540" s="29">
        <v>2</v>
      </c>
      <c r="K540" s="29">
        <v>2</v>
      </c>
      <c r="L540" s="29">
        <v>2</v>
      </c>
      <c r="M540" s="29">
        <v>2</v>
      </c>
      <c r="N540" s="29">
        <v>2</v>
      </c>
      <c r="O540" s="407"/>
      <c r="P540" s="407"/>
      <c r="Q540" s="407"/>
      <c r="R540" s="426"/>
      <c r="S540" s="27"/>
      <c r="T540" s="10"/>
      <c r="U540" s="476"/>
      <c r="V540" s="610"/>
      <c r="X540" s="480"/>
      <c r="Y540" s="480"/>
      <c r="BC540" s="5"/>
    </row>
    <row r="541" spans="1:55" ht="15" hidden="1" customHeight="1" x14ac:dyDescent="0.25">
      <c r="A541" s="630"/>
      <c r="B541" s="630"/>
      <c r="C541" s="80"/>
      <c r="D541" s="120"/>
      <c r="E541" s="362" t="s">
        <v>184</v>
      </c>
      <c r="F541" s="99">
        <f t="shared" si="200"/>
        <v>0</v>
      </c>
      <c r="G541" s="29"/>
      <c r="H541" s="29"/>
      <c r="I541" s="29"/>
      <c r="J541" s="29"/>
      <c r="K541" s="29"/>
      <c r="L541" s="29"/>
      <c r="M541" s="29"/>
      <c r="N541" s="29"/>
      <c r="O541" s="407"/>
      <c r="P541" s="407"/>
      <c r="Q541" s="407"/>
      <c r="R541" s="426"/>
      <c r="S541" s="27"/>
      <c r="T541" s="10"/>
      <c r="U541" s="476"/>
      <c r="V541" s="610"/>
      <c r="X541" s="480"/>
      <c r="Y541" s="480"/>
      <c r="BC541" s="5"/>
    </row>
    <row r="542" spans="1:55" ht="15" hidden="1" customHeight="1" x14ac:dyDescent="0.25">
      <c r="A542" s="630"/>
      <c r="B542" s="630"/>
      <c r="C542" s="80"/>
      <c r="D542" s="120"/>
      <c r="E542" s="362" t="s">
        <v>180</v>
      </c>
      <c r="F542" s="99">
        <f t="shared" si="200"/>
        <v>0</v>
      </c>
      <c r="G542" s="29"/>
      <c r="H542" s="29"/>
      <c r="I542" s="29"/>
      <c r="J542" s="29"/>
      <c r="K542" s="29"/>
      <c r="L542" s="29"/>
      <c r="M542" s="29"/>
      <c r="N542" s="29"/>
      <c r="O542" s="407"/>
      <c r="P542" s="407"/>
      <c r="Q542" s="407"/>
      <c r="R542" s="426"/>
      <c r="S542" s="27"/>
      <c r="T542" s="10"/>
      <c r="U542" s="476"/>
      <c r="V542" s="610"/>
      <c r="X542" s="480"/>
      <c r="Y542" s="480"/>
      <c r="BC542" s="5"/>
    </row>
    <row r="543" spans="1:55" ht="15" hidden="1" customHeight="1" x14ac:dyDescent="0.25">
      <c r="A543" s="630"/>
      <c r="B543" s="630"/>
      <c r="C543" s="633"/>
      <c r="D543" s="309"/>
      <c r="E543" s="483" t="s">
        <v>169</v>
      </c>
      <c r="F543" s="443">
        <f t="shared" si="200"/>
        <v>0</v>
      </c>
      <c r="G543" s="313"/>
      <c r="H543" s="313"/>
      <c r="I543" s="313"/>
      <c r="J543" s="310"/>
      <c r="K543" s="313"/>
      <c r="L543" s="313"/>
      <c r="M543" s="313"/>
      <c r="N543" s="313"/>
      <c r="O543" s="410"/>
      <c r="P543" s="410"/>
      <c r="Q543" s="410"/>
      <c r="R543" s="442"/>
      <c r="S543" s="27"/>
      <c r="T543" s="10"/>
      <c r="U543" s="476"/>
      <c r="V543" s="610"/>
      <c r="X543" s="480"/>
      <c r="Y543" s="480"/>
      <c r="BC543" s="5"/>
    </row>
    <row r="544" spans="1:55" ht="8.25" customHeight="1" x14ac:dyDescent="0.25">
      <c r="A544" s="630"/>
      <c r="B544" s="630"/>
      <c r="C544" s="80"/>
      <c r="D544" s="261"/>
      <c r="E544" s="362"/>
      <c r="F544" s="99"/>
      <c r="G544" s="29"/>
      <c r="H544" s="29"/>
      <c r="I544" s="29"/>
      <c r="J544" s="29"/>
      <c r="K544" s="29"/>
      <c r="L544" s="29"/>
      <c r="M544" s="29"/>
      <c r="N544" s="29"/>
      <c r="O544" s="38"/>
      <c r="P544" s="38"/>
      <c r="Q544" s="38"/>
      <c r="R544" s="427"/>
      <c r="S544" s="421"/>
      <c r="T544" s="10"/>
      <c r="U544" s="476"/>
      <c r="V544" s="610"/>
      <c r="X544" s="480"/>
      <c r="Y544" s="480"/>
      <c r="BC544" s="5"/>
    </row>
    <row r="545" spans="1:55" ht="15" hidden="1" customHeight="1" x14ac:dyDescent="0.25">
      <c r="C545" s="70" t="s">
        <v>212</v>
      </c>
      <c r="D545" s="71"/>
      <c r="E545" s="71"/>
      <c r="F545" s="72"/>
      <c r="G545" s="72"/>
      <c r="H545" s="72"/>
      <c r="I545" s="311"/>
      <c r="J545" s="311"/>
      <c r="K545" s="311"/>
      <c r="L545" s="311"/>
      <c r="M545" s="311"/>
      <c r="N545" s="311"/>
      <c r="O545" s="72"/>
      <c r="P545" s="72"/>
      <c r="Q545" s="72"/>
      <c r="R545" s="422"/>
      <c r="S545" s="421"/>
      <c r="T545" s="10"/>
      <c r="AV545" s="5" t="s">
        <v>15</v>
      </c>
    </row>
    <row r="546" spans="1:55" ht="15" hidden="1" customHeight="1" x14ac:dyDescent="0.25">
      <c r="A546" s="615"/>
      <c r="B546" s="615"/>
      <c r="C546" s="80"/>
      <c r="D546" s="51" t="s">
        <v>213</v>
      </c>
      <c r="E546" s="362"/>
      <c r="F546" s="99">
        <f>SUM(G546:R546)</f>
        <v>3814</v>
      </c>
      <c r="G546" s="29">
        <v>358</v>
      </c>
      <c r="H546" s="29">
        <v>332</v>
      </c>
      <c r="I546" s="29">
        <v>309</v>
      </c>
      <c r="J546" s="29">
        <v>352</v>
      </c>
      <c r="K546" s="29">
        <v>346</v>
      </c>
      <c r="L546" s="29">
        <v>346</v>
      </c>
      <c r="M546" s="29">
        <v>270</v>
      </c>
      <c r="N546" s="29">
        <v>284</v>
      </c>
      <c r="O546" s="407">
        <v>283</v>
      </c>
      <c r="P546" s="407">
        <v>323</v>
      </c>
      <c r="Q546" s="407">
        <v>319</v>
      </c>
      <c r="R546" s="426">
        <v>292</v>
      </c>
      <c r="S546" s="27"/>
      <c r="T546" s="10"/>
      <c r="AV546" s="5"/>
    </row>
    <row r="547" spans="1:55" ht="15" hidden="1" customHeight="1" x14ac:dyDescent="0.25">
      <c r="A547" s="615"/>
      <c r="B547" s="615"/>
      <c r="C547" s="80"/>
      <c r="D547" s="51" t="s">
        <v>220</v>
      </c>
      <c r="E547" s="362"/>
      <c r="F547" s="99">
        <f t="shared" ref="F547:F558" si="201">SUM(G547:R547)</f>
        <v>0</v>
      </c>
      <c r="G547" s="29"/>
      <c r="H547" s="29"/>
      <c r="I547" s="29"/>
      <c r="J547" s="29"/>
      <c r="K547" s="29"/>
      <c r="L547" s="29"/>
      <c r="M547" s="29"/>
      <c r="N547" s="29"/>
      <c r="O547" s="407"/>
      <c r="P547" s="407"/>
      <c r="Q547" s="407"/>
      <c r="R547" s="426"/>
      <c r="S547" s="27"/>
      <c r="T547" s="10"/>
      <c r="AV547" s="5"/>
    </row>
    <row r="548" spans="1:55" ht="15" hidden="1" customHeight="1" x14ac:dyDescent="0.25">
      <c r="A548" s="615"/>
      <c r="B548" s="615"/>
      <c r="C548" s="80"/>
      <c r="D548" s="51" t="s">
        <v>221</v>
      </c>
      <c r="E548" s="362"/>
      <c r="F548" s="99">
        <f t="shared" si="201"/>
        <v>644</v>
      </c>
      <c r="G548" s="29">
        <v>56</v>
      </c>
      <c r="H548" s="29">
        <v>52</v>
      </c>
      <c r="I548" s="29">
        <v>55</v>
      </c>
      <c r="J548" s="29">
        <v>46</v>
      </c>
      <c r="K548" s="29">
        <v>59</v>
      </c>
      <c r="L548" s="29">
        <v>65</v>
      </c>
      <c r="M548" s="29">
        <v>43</v>
      </c>
      <c r="N548" s="29">
        <v>56</v>
      </c>
      <c r="O548" s="407">
        <v>72</v>
      </c>
      <c r="P548" s="407">
        <v>45</v>
      </c>
      <c r="Q548" s="407">
        <v>52</v>
      </c>
      <c r="R548" s="426">
        <v>43</v>
      </c>
      <c r="S548" s="27"/>
      <c r="T548" s="10"/>
      <c r="AV548" s="5"/>
    </row>
    <row r="549" spans="1:55" ht="15" hidden="1" customHeight="1" x14ac:dyDescent="0.25">
      <c r="A549" s="615"/>
      <c r="B549" s="615"/>
      <c r="C549" s="80"/>
      <c r="D549" s="51" t="s">
        <v>222</v>
      </c>
      <c r="E549" s="362"/>
      <c r="F549" s="99">
        <f t="shared" si="201"/>
        <v>230</v>
      </c>
      <c r="G549" s="29">
        <v>15</v>
      </c>
      <c r="H549" s="29">
        <v>16</v>
      </c>
      <c r="I549" s="29">
        <v>22</v>
      </c>
      <c r="J549" s="29">
        <v>9</v>
      </c>
      <c r="K549" s="29">
        <v>19</v>
      </c>
      <c r="L549" s="29">
        <v>25</v>
      </c>
      <c r="M549" s="29">
        <v>8</v>
      </c>
      <c r="N549" s="29">
        <v>30</v>
      </c>
      <c r="O549" s="407">
        <v>26</v>
      </c>
      <c r="P549" s="407">
        <v>22</v>
      </c>
      <c r="Q549" s="407">
        <v>23</v>
      </c>
      <c r="R549" s="426">
        <v>15</v>
      </c>
      <c r="S549" s="27"/>
      <c r="T549" s="10"/>
      <c r="AV549" s="5"/>
    </row>
    <row r="550" spans="1:55" ht="15" hidden="1" customHeight="1" x14ac:dyDescent="0.25">
      <c r="A550" s="615"/>
      <c r="B550" s="615"/>
      <c r="C550" s="80"/>
      <c r="D550" s="51" t="s">
        <v>223</v>
      </c>
      <c r="E550" s="362"/>
      <c r="F550" s="99">
        <f t="shared" si="201"/>
        <v>81</v>
      </c>
      <c r="G550" s="29">
        <v>20</v>
      </c>
      <c r="H550" s="29">
        <v>18</v>
      </c>
      <c r="I550" s="29">
        <v>16</v>
      </c>
      <c r="J550" s="29">
        <v>10</v>
      </c>
      <c r="K550" s="29">
        <v>4</v>
      </c>
      <c r="L550" s="29">
        <v>7</v>
      </c>
      <c r="M550" s="29"/>
      <c r="N550" s="29">
        <v>4</v>
      </c>
      <c r="O550" s="407"/>
      <c r="P550" s="407"/>
      <c r="Q550" s="407"/>
      <c r="R550" s="426">
        <v>2</v>
      </c>
      <c r="S550" s="27"/>
      <c r="T550" s="10"/>
      <c r="AV550" s="5"/>
    </row>
    <row r="551" spans="1:55" ht="15" hidden="1" customHeight="1" x14ac:dyDescent="0.25">
      <c r="A551" s="615"/>
      <c r="B551" s="615"/>
      <c r="C551" s="80"/>
      <c r="D551" s="78" t="s">
        <v>224</v>
      </c>
      <c r="E551" s="362"/>
      <c r="F551" s="99">
        <f t="shared" si="201"/>
        <v>1077</v>
      </c>
      <c r="G551" s="29">
        <v>103</v>
      </c>
      <c r="H551" s="29">
        <v>93</v>
      </c>
      <c r="I551" s="29">
        <v>101</v>
      </c>
      <c r="J551" s="29">
        <v>98</v>
      </c>
      <c r="K551" s="29">
        <v>88</v>
      </c>
      <c r="L551" s="29">
        <v>72</v>
      </c>
      <c r="M551" s="29">
        <v>72</v>
      </c>
      <c r="N551" s="29">
        <v>77</v>
      </c>
      <c r="O551" s="407">
        <v>102</v>
      </c>
      <c r="P551" s="407">
        <v>95</v>
      </c>
      <c r="Q551" s="407">
        <v>94</v>
      </c>
      <c r="R551" s="426">
        <v>82</v>
      </c>
      <c r="S551" s="27"/>
      <c r="T551" s="10"/>
      <c r="AV551" s="5"/>
    </row>
    <row r="552" spans="1:55" ht="15" hidden="1" customHeight="1" x14ac:dyDescent="0.25">
      <c r="A552" s="615"/>
      <c r="B552" s="615"/>
      <c r="C552" s="80"/>
      <c r="D552" s="78" t="s">
        <v>225</v>
      </c>
      <c r="E552" s="362"/>
      <c r="F552" s="99">
        <f t="shared" si="201"/>
        <v>234</v>
      </c>
      <c r="G552" s="29">
        <v>16</v>
      </c>
      <c r="H552" s="29">
        <v>34</v>
      </c>
      <c r="I552" s="29">
        <v>19</v>
      </c>
      <c r="J552" s="29">
        <v>28</v>
      </c>
      <c r="K552" s="29">
        <v>12</v>
      </c>
      <c r="L552" s="29">
        <v>6</v>
      </c>
      <c r="M552" s="29">
        <v>19</v>
      </c>
      <c r="N552" s="29">
        <v>20</v>
      </c>
      <c r="O552" s="407">
        <v>24</v>
      </c>
      <c r="P552" s="407">
        <v>19</v>
      </c>
      <c r="Q552" s="407">
        <v>19</v>
      </c>
      <c r="R552" s="426">
        <v>18</v>
      </c>
      <c r="S552" s="27"/>
      <c r="T552" s="10"/>
      <c r="AV552" s="5"/>
    </row>
    <row r="553" spans="1:55" ht="15" hidden="1" customHeight="1" x14ac:dyDescent="0.25">
      <c r="A553" s="615"/>
      <c r="B553" s="615"/>
      <c r="C553" s="80"/>
      <c r="D553" s="78" t="s">
        <v>226</v>
      </c>
      <c r="E553" s="362"/>
      <c r="F553" s="99">
        <f t="shared" si="201"/>
        <v>1808</v>
      </c>
      <c r="G553" s="29">
        <v>119</v>
      </c>
      <c r="H553" s="29">
        <v>161</v>
      </c>
      <c r="I553" s="29">
        <v>146</v>
      </c>
      <c r="J553" s="29">
        <v>162</v>
      </c>
      <c r="K553" s="29">
        <v>203</v>
      </c>
      <c r="L553" s="29">
        <v>26</v>
      </c>
      <c r="M553" s="29">
        <v>149</v>
      </c>
      <c r="N553" s="29">
        <v>96</v>
      </c>
      <c r="O553" s="407">
        <v>131</v>
      </c>
      <c r="P553" s="407">
        <v>205</v>
      </c>
      <c r="Q553" s="407">
        <v>246</v>
      </c>
      <c r="R553" s="426">
        <v>164</v>
      </c>
      <c r="S553" s="27"/>
      <c r="T553" s="10"/>
      <c r="AV553" s="5"/>
    </row>
    <row r="554" spans="1:55" ht="15" hidden="1" customHeight="1" x14ac:dyDescent="0.25">
      <c r="A554" s="668"/>
      <c r="B554" s="668"/>
      <c r="C554" s="80"/>
      <c r="D554" s="78" t="s">
        <v>272</v>
      </c>
      <c r="E554" s="362"/>
      <c r="F554" s="99">
        <f t="shared" si="201"/>
        <v>408</v>
      </c>
      <c r="G554" s="29"/>
      <c r="H554" s="29"/>
      <c r="I554" s="29"/>
      <c r="J554" s="29"/>
      <c r="K554" s="29"/>
      <c r="L554" s="29"/>
      <c r="M554" s="29"/>
      <c r="N554" s="29">
        <v>70</v>
      </c>
      <c r="O554" s="407">
        <v>49</v>
      </c>
      <c r="P554" s="407">
        <v>90</v>
      </c>
      <c r="Q554" s="407">
        <v>165</v>
      </c>
      <c r="R554" s="426">
        <v>34</v>
      </c>
      <c r="S554" s="27"/>
      <c r="T554" s="10"/>
      <c r="AV554" s="5"/>
    </row>
    <row r="555" spans="1:55" ht="15" hidden="1" customHeight="1" x14ac:dyDescent="0.25">
      <c r="A555" s="615"/>
      <c r="B555" s="615"/>
      <c r="C555" s="80"/>
      <c r="D555" s="78" t="s">
        <v>227</v>
      </c>
      <c r="E555" s="362"/>
      <c r="F555" s="99">
        <f t="shared" si="201"/>
        <v>15</v>
      </c>
      <c r="G555" s="29">
        <v>12</v>
      </c>
      <c r="H555" s="29">
        <v>1</v>
      </c>
      <c r="I555" s="29"/>
      <c r="J555" s="29"/>
      <c r="K555" s="29">
        <v>2</v>
      </c>
      <c r="L555" s="29"/>
      <c r="M555" s="29"/>
      <c r="N555" s="29"/>
      <c r="O555" s="407"/>
      <c r="P555" s="407"/>
      <c r="Q555" s="407"/>
      <c r="R555" s="426"/>
      <c r="S555" s="27"/>
      <c r="T555" s="10"/>
      <c r="AV555" s="5"/>
    </row>
    <row r="556" spans="1:55" ht="15" hidden="1" customHeight="1" x14ac:dyDescent="0.25">
      <c r="A556" s="615"/>
      <c r="B556" s="615"/>
      <c r="C556" s="80"/>
      <c r="D556" s="78" t="s">
        <v>228</v>
      </c>
      <c r="E556" s="362"/>
      <c r="F556" s="99">
        <f t="shared" si="201"/>
        <v>2551</v>
      </c>
      <c r="G556" s="29">
        <v>194</v>
      </c>
      <c r="H556" s="29">
        <v>235</v>
      </c>
      <c r="I556" s="29">
        <v>212</v>
      </c>
      <c r="J556" s="29">
        <v>256</v>
      </c>
      <c r="K556" s="29">
        <v>197</v>
      </c>
      <c r="L556" s="29">
        <v>223</v>
      </c>
      <c r="M556" s="29">
        <v>172</v>
      </c>
      <c r="N556" s="29">
        <v>239</v>
      </c>
      <c r="O556" s="407">
        <v>224</v>
      </c>
      <c r="P556" s="407">
        <v>206</v>
      </c>
      <c r="Q556" s="407">
        <v>193</v>
      </c>
      <c r="R556" s="426">
        <v>200</v>
      </c>
      <c r="S556" s="27"/>
      <c r="T556" s="10"/>
      <c r="AV556" s="5"/>
    </row>
    <row r="557" spans="1:55" ht="15" hidden="1" customHeight="1" x14ac:dyDescent="0.25">
      <c r="A557" s="634"/>
      <c r="B557" s="634"/>
      <c r="C557" s="80"/>
      <c r="D557" s="78" t="s">
        <v>257</v>
      </c>
      <c r="E557" s="362"/>
      <c r="F557" s="99">
        <f t="shared" si="201"/>
        <v>154</v>
      </c>
      <c r="G557" s="29"/>
      <c r="H557" s="29"/>
      <c r="I557" s="29"/>
      <c r="J557" s="29">
        <v>11</v>
      </c>
      <c r="K557" s="29">
        <v>13</v>
      </c>
      <c r="L557" s="29">
        <v>13</v>
      </c>
      <c r="M557" s="29">
        <v>18</v>
      </c>
      <c r="N557" s="29">
        <v>19</v>
      </c>
      <c r="O557" s="407">
        <v>20</v>
      </c>
      <c r="P557" s="407">
        <v>13</v>
      </c>
      <c r="Q557" s="407">
        <v>30</v>
      </c>
      <c r="R557" s="426">
        <v>17</v>
      </c>
      <c r="S557" s="27"/>
      <c r="T557" s="10"/>
      <c r="AV557" s="5"/>
    </row>
    <row r="558" spans="1:55" ht="15" hidden="1" customHeight="1" x14ac:dyDescent="0.25">
      <c r="A558" s="615"/>
      <c r="B558" s="615"/>
      <c r="C558" s="80"/>
      <c r="D558" s="78" t="s">
        <v>229</v>
      </c>
      <c r="E558" s="362"/>
      <c r="F558" s="99">
        <f t="shared" si="201"/>
        <v>768</v>
      </c>
      <c r="G558" s="29">
        <v>131</v>
      </c>
      <c r="H558" s="29">
        <v>101</v>
      </c>
      <c r="I558" s="29">
        <v>123</v>
      </c>
      <c r="J558" s="29">
        <v>59</v>
      </c>
      <c r="K558" s="29">
        <v>66</v>
      </c>
      <c r="L558" s="29">
        <v>57</v>
      </c>
      <c r="M558" s="29">
        <v>105</v>
      </c>
      <c r="N558" s="29">
        <v>69</v>
      </c>
      <c r="O558" s="407">
        <v>13</v>
      </c>
      <c r="P558" s="407">
        <v>11</v>
      </c>
      <c r="Q558" s="407">
        <v>15</v>
      </c>
      <c r="R558" s="427">
        <v>18</v>
      </c>
      <c r="S558" s="27"/>
      <c r="T558" s="10"/>
      <c r="AV558" s="5"/>
    </row>
    <row r="559" spans="1:55" ht="9" customHeight="1" x14ac:dyDescent="0.25">
      <c r="A559" s="615"/>
      <c r="B559" s="615"/>
      <c r="C559" s="102"/>
      <c r="D559" s="261"/>
      <c r="E559" s="362"/>
      <c r="F559" s="99"/>
      <c r="G559" s="29"/>
      <c r="H559" s="29"/>
      <c r="I559" s="29"/>
      <c r="J559" s="29"/>
      <c r="K559" s="29"/>
      <c r="L559" s="29"/>
      <c r="M559" s="29"/>
      <c r="N559" s="29"/>
      <c r="O559" s="38"/>
      <c r="P559" s="38"/>
      <c r="Q559" s="38"/>
      <c r="R559" s="442"/>
      <c r="S559" s="27"/>
      <c r="T559" s="10"/>
      <c r="AV559" s="5"/>
    </row>
    <row r="560" spans="1:55" ht="15" customHeight="1" x14ac:dyDescent="0.25">
      <c r="A560" s="14"/>
      <c r="C560" s="106" t="s">
        <v>20</v>
      </c>
      <c r="D560" s="107"/>
      <c r="E560" s="107"/>
      <c r="F560" s="108">
        <f t="shared" ref="F560:R560" si="202">F6/F567</f>
        <v>546.90789473684208</v>
      </c>
      <c r="G560" s="109">
        <f t="shared" si="202"/>
        <v>499.96153846153845</v>
      </c>
      <c r="H560" s="109">
        <f t="shared" si="202"/>
        <v>579.08333333333337</v>
      </c>
      <c r="I560" s="109">
        <f t="shared" si="202"/>
        <v>549.67999999999995</v>
      </c>
      <c r="J560" s="109">
        <f t="shared" si="202"/>
        <v>536.24</v>
      </c>
      <c r="K560" s="109">
        <f t="shared" si="202"/>
        <v>510.34615384615387</v>
      </c>
      <c r="L560" s="109">
        <f t="shared" si="202"/>
        <v>481.84</v>
      </c>
      <c r="M560" s="109">
        <f t="shared" si="202"/>
        <v>519.64</v>
      </c>
      <c r="N560" s="109">
        <f t="shared" si="202"/>
        <v>582.65384615384619</v>
      </c>
      <c r="O560" s="109">
        <f t="shared" si="202"/>
        <v>592.04</v>
      </c>
      <c r="P560" s="109">
        <f t="shared" si="202"/>
        <v>546.62962962962968</v>
      </c>
      <c r="Q560" s="701">
        <f t="shared" si="202"/>
        <v>608.88</v>
      </c>
      <c r="R560" s="436">
        <f t="shared" si="202"/>
        <v>559.12</v>
      </c>
      <c r="S560" s="27"/>
      <c r="T560" s="10"/>
      <c r="BC560" s="5" t="s">
        <v>18</v>
      </c>
    </row>
    <row r="561" spans="1:55" ht="15" customHeight="1" x14ac:dyDescent="0.25">
      <c r="C561" s="106" t="s">
        <v>22</v>
      </c>
      <c r="D561" s="107"/>
      <c r="E561" s="107"/>
      <c r="F561" s="110">
        <f t="shared" ref="F561:R561" si="203">F8/F567</f>
        <v>421.30592105263156</v>
      </c>
      <c r="G561" s="111">
        <f t="shared" si="203"/>
        <v>398.73076923076923</v>
      </c>
      <c r="H561" s="111">
        <f t="shared" si="203"/>
        <v>452.45833333333331</v>
      </c>
      <c r="I561" s="111">
        <f t="shared" si="203"/>
        <v>426.08</v>
      </c>
      <c r="J561" s="111">
        <f t="shared" si="203"/>
        <v>416.6</v>
      </c>
      <c r="K561" s="111">
        <f t="shared" si="203"/>
        <v>392.96153846153845</v>
      </c>
      <c r="L561" s="111">
        <f t="shared" si="203"/>
        <v>380.56</v>
      </c>
      <c r="M561" s="111">
        <f t="shared" si="203"/>
        <v>385.4</v>
      </c>
      <c r="N561" s="111">
        <f t="shared" si="203"/>
        <v>440.07692307692309</v>
      </c>
      <c r="O561" s="111">
        <f t="shared" si="203"/>
        <v>453.36</v>
      </c>
      <c r="P561" s="111">
        <f t="shared" si="203"/>
        <v>419.81481481481484</v>
      </c>
      <c r="Q561" s="702">
        <f t="shared" si="203"/>
        <v>462.36</v>
      </c>
      <c r="R561" s="437">
        <f t="shared" si="203"/>
        <v>429.92</v>
      </c>
      <c r="S561" s="27"/>
      <c r="T561" s="10"/>
      <c r="BC561" s="5" t="s">
        <v>19</v>
      </c>
    </row>
    <row r="562" spans="1:55" ht="15" customHeight="1" x14ac:dyDescent="0.25">
      <c r="A562" s="12"/>
      <c r="B562" s="12"/>
      <c r="C562" s="106" t="s">
        <v>132</v>
      </c>
      <c r="D562" s="112"/>
      <c r="E562" s="113"/>
      <c r="F562" s="110">
        <f t="shared" ref="F562:R562" si="204">F44/F567</f>
        <v>125.60197368421052</v>
      </c>
      <c r="G562" s="111">
        <f t="shared" si="204"/>
        <v>101.23076923076923</v>
      </c>
      <c r="H562" s="111">
        <f t="shared" si="204"/>
        <v>126.625</v>
      </c>
      <c r="I562" s="111">
        <f t="shared" si="204"/>
        <v>123.6</v>
      </c>
      <c r="J562" s="111">
        <f t="shared" si="204"/>
        <v>119.64</v>
      </c>
      <c r="K562" s="111">
        <f t="shared" si="204"/>
        <v>117.38461538461539</v>
      </c>
      <c r="L562" s="111">
        <f t="shared" si="204"/>
        <v>101.28</v>
      </c>
      <c r="M562" s="111">
        <f t="shared" si="204"/>
        <v>134.24</v>
      </c>
      <c r="N562" s="111">
        <f t="shared" si="204"/>
        <v>142.57692307692307</v>
      </c>
      <c r="O562" s="111">
        <f t="shared" si="204"/>
        <v>138.68</v>
      </c>
      <c r="P562" s="111">
        <f t="shared" si="204"/>
        <v>126.81481481481481</v>
      </c>
      <c r="Q562" s="702">
        <f t="shared" si="204"/>
        <v>146.52000000000001</v>
      </c>
      <c r="R562" s="437">
        <f t="shared" si="204"/>
        <v>129.19999999999999</v>
      </c>
      <c r="S562" s="27"/>
      <c r="T562" s="10"/>
      <c r="BC562" s="5"/>
    </row>
    <row r="563" spans="1:55" ht="15" customHeight="1" x14ac:dyDescent="0.25">
      <c r="A563" s="12"/>
      <c r="B563" s="12"/>
      <c r="C563" s="106" t="s">
        <v>24</v>
      </c>
      <c r="D563" s="112"/>
      <c r="E563" s="113"/>
      <c r="F563" s="114">
        <f t="shared" ref="F563:R563" si="205">F568/F8</f>
        <v>0.77992926130374696</v>
      </c>
      <c r="G563" s="115">
        <f t="shared" si="205"/>
        <v>0.75286968264686027</v>
      </c>
      <c r="H563" s="115">
        <f t="shared" si="205"/>
        <v>0.77299935537342301</v>
      </c>
      <c r="I563" s="115">
        <f t="shared" si="205"/>
        <v>0.77469019902365754</v>
      </c>
      <c r="J563" s="115">
        <f t="shared" si="205"/>
        <v>0.79049447911665871</v>
      </c>
      <c r="K563" s="115">
        <f t="shared" si="205"/>
        <v>0.77468924341783307</v>
      </c>
      <c r="L563" s="115">
        <f t="shared" si="205"/>
        <v>0.79041412655034682</v>
      </c>
      <c r="M563" s="115">
        <f t="shared" si="205"/>
        <v>0.7935651271406331</v>
      </c>
      <c r="N563" s="115">
        <f t="shared" si="205"/>
        <v>0.772504806851949</v>
      </c>
      <c r="O563" s="115">
        <f t="shared" si="205"/>
        <v>0.78242456326098464</v>
      </c>
      <c r="P563" s="115">
        <f t="shared" si="205"/>
        <v>0.7743273048081164</v>
      </c>
      <c r="Q563" s="703">
        <f t="shared" si="205"/>
        <v>0.78631369495631109</v>
      </c>
      <c r="R563" s="438">
        <f t="shared" si="205"/>
        <v>0.79577595831782655</v>
      </c>
      <c r="S563" s="421"/>
      <c r="T563" s="10"/>
      <c r="U563" s="20"/>
      <c r="V563" s="20"/>
      <c r="BC563" s="5"/>
    </row>
    <row r="564" spans="1:55" ht="15" customHeight="1" x14ac:dyDescent="0.25">
      <c r="A564" s="12"/>
      <c r="B564" s="12"/>
      <c r="C564" s="106" t="s">
        <v>130</v>
      </c>
      <c r="D564" s="112"/>
      <c r="E564" s="113"/>
      <c r="F564" s="114">
        <f t="shared" ref="F564:R564" si="206">F569/F44</f>
        <v>0.87350391535500094</v>
      </c>
      <c r="G564" s="115">
        <f t="shared" si="206"/>
        <v>0.87272036474164139</v>
      </c>
      <c r="H564" s="115">
        <f t="shared" si="206"/>
        <v>0.85554458703520897</v>
      </c>
      <c r="I564" s="115">
        <f t="shared" si="206"/>
        <v>0.86990291262135921</v>
      </c>
      <c r="J564" s="115">
        <f t="shared" si="206"/>
        <v>0.87495820795720491</v>
      </c>
      <c r="K564" s="115">
        <f t="shared" si="206"/>
        <v>0.85484927916120579</v>
      </c>
      <c r="L564" s="115">
        <f t="shared" si="206"/>
        <v>0.85545023696682465</v>
      </c>
      <c r="M564" s="115">
        <f t="shared" si="206"/>
        <v>0.87753277711561384</v>
      </c>
      <c r="N564" s="115">
        <f t="shared" si="206"/>
        <v>0.86619908281629354</v>
      </c>
      <c r="O564" s="115">
        <f t="shared" si="206"/>
        <v>0.88260744159215465</v>
      </c>
      <c r="P564" s="115">
        <f t="shared" si="206"/>
        <v>0.89485981308411211</v>
      </c>
      <c r="Q564" s="704">
        <f t="shared" si="206"/>
        <v>0.86377286377286377</v>
      </c>
      <c r="R564" s="435">
        <f t="shared" si="206"/>
        <v>0.90773993808049536</v>
      </c>
      <c r="S564" s="421"/>
      <c r="T564" s="10"/>
      <c r="U564" s="20"/>
      <c r="V564" s="20"/>
      <c r="BC564" s="5"/>
    </row>
    <row r="565" spans="1:55" ht="15" customHeight="1" x14ac:dyDescent="0.25">
      <c r="C565" s="15" t="s">
        <v>29</v>
      </c>
      <c r="D565" s="15"/>
      <c r="E565" s="15"/>
      <c r="F565" s="34"/>
      <c r="G565" s="9"/>
      <c r="H565" s="9"/>
      <c r="I565" s="16"/>
      <c r="J565" s="16"/>
      <c r="K565" s="16"/>
      <c r="L565" s="16"/>
      <c r="M565" s="17"/>
      <c r="N565" s="17"/>
      <c r="O565" s="17"/>
      <c r="P565" s="17"/>
      <c r="Q565" s="17"/>
      <c r="R565" s="9"/>
      <c r="S565" s="9"/>
      <c r="T565" s="10"/>
      <c r="U565" s="20"/>
      <c r="V565" s="20"/>
      <c r="BC565" s="5" t="s">
        <v>30</v>
      </c>
    </row>
    <row r="566" spans="1:55" s="20" customFormat="1" ht="15" hidden="1" customHeight="1" x14ac:dyDescent="0.25">
      <c r="D566" s="314"/>
      <c r="E566" s="372"/>
      <c r="F566" s="372"/>
      <c r="G566" s="373"/>
      <c r="H566" s="373"/>
      <c r="I566" s="16"/>
      <c r="J566" s="16"/>
      <c r="K566" s="16"/>
      <c r="L566" s="16"/>
      <c r="M566" s="17"/>
      <c r="N566" s="17"/>
      <c r="O566" s="17"/>
      <c r="P566" s="17"/>
      <c r="Q566" s="17"/>
      <c r="R566" s="373"/>
      <c r="S566" s="58"/>
      <c r="BC566" s="54"/>
    </row>
    <row r="567" spans="1:55" s="20" customFormat="1" ht="15" hidden="1" customHeight="1" x14ac:dyDescent="0.25">
      <c r="C567" s="287"/>
      <c r="D567" s="287"/>
      <c r="E567" s="374" t="s">
        <v>33</v>
      </c>
      <c r="F567" s="381">
        <f>SUM(G567:R567)</f>
        <v>304</v>
      </c>
      <c r="G567" s="247">
        <v>26</v>
      </c>
      <c r="H567" s="247">
        <v>24</v>
      </c>
      <c r="I567" s="287">
        <v>25</v>
      </c>
      <c r="J567" s="287">
        <v>25</v>
      </c>
      <c r="K567" s="287">
        <v>26</v>
      </c>
      <c r="L567" s="287">
        <v>25</v>
      </c>
      <c r="M567" s="287">
        <v>25</v>
      </c>
      <c r="N567" s="287">
        <v>26</v>
      </c>
      <c r="O567" s="287">
        <v>25</v>
      </c>
      <c r="P567" s="247">
        <v>27</v>
      </c>
      <c r="Q567" s="247">
        <v>25</v>
      </c>
      <c r="R567" s="247">
        <v>25</v>
      </c>
      <c r="S567" s="287"/>
      <c r="T567" s="244"/>
      <c r="U567" s="244"/>
      <c r="V567" s="244"/>
      <c r="W567" s="244"/>
      <c r="X567" s="244"/>
      <c r="Y567" s="244"/>
      <c r="Z567" s="244"/>
      <c r="AA567" s="244"/>
      <c r="AB567" s="244"/>
      <c r="AC567" s="244"/>
      <c r="AD567" s="244"/>
      <c r="AE567" s="244"/>
      <c r="AF567" s="244"/>
      <c r="AG567" s="244"/>
      <c r="AH567" s="244"/>
      <c r="AI567" s="244"/>
      <c r="AJ567" s="244"/>
      <c r="AK567" s="244"/>
      <c r="BC567" s="54"/>
    </row>
    <row r="568" spans="1:55" s="20" customFormat="1" ht="15" hidden="1" customHeight="1" x14ac:dyDescent="0.25">
      <c r="C568" s="248"/>
      <c r="D568" s="248"/>
      <c r="E568" s="415" t="s">
        <v>95</v>
      </c>
      <c r="F568" s="381">
        <f>SUM(G568:R568)</f>
        <v>99891</v>
      </c>
      <c r="G568" s="247">
        <v>7805</v>
      </c>
      <c r="H568" s="247">
        <v>8394</v>
      </c>
      <c r="I568" s="247">
        <v>8252</v>
      </c>
      <c r="J568" s="247">
        <v>8233</v>
      </c>
      <c r="K568" s="247">
        <v>7915</v>
      </c>
      <c r="L568" s="247">
        <v>7520</v>
      </c>
      <c r="M568" s="247">
        <v>7646</v>
      </c>
      <c r="N568" s="247">
        <v>8839</v>
      </c>
      <c r="O568" s="247">
        <v>8868</v>
      </c>
      <c r="P568" s="247">
        <v>8777</v>
      </c>
      <c r="Q568" s="247">
        <v>9089</v>
      </c>
      <c r="R568" s="247">
        <v>8553</v>
      </c>
      <c r="S568" s="287"/>
      <c r="T568" s="244"/>
      <c r="U568" s="244"/>
      <c r="V568" s="244"/>
      <c r="W568" s="244"/>
      <c r="X568" s="244"/>
      <c r="Y568" s="244"/>
      <c r="Z568" s="244"/>
      <c r="AA568" s="244"/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BC568" s="54"/>
    </row>
    <row r="569" spans="1:55" s="20" customFormat="1" ht="15" hidden="1" customHeight="1" x14ac:dyDescent="0.25">
      <c r="C569" s="245"/>
      <c r="D569" s="248"/>
      <c r="E569" s="415" t="s">
        <v>96</v>
      </c>
      <c r="F569" s="381">
        <f>SUM(G569:R569)</f>
        <v>33353</v>
      </c>
      <c r="G569" s="247">
        <v>2297</v>
      </c>
      <c r="H569" s="247">
        <v>2600</v>
      </c>
      <c r="I569" s="247">
        <v>2688</v>
      </c>
      <c r="J569" s="247">
        <v>2617</v>
      </c>
      <c r="K569" s="247">
        <v>2609</v>
      </c>
      <c r="L569" s="247">
        <v>2166</v>
      </c>
      <c r="M569" s="247">
        <v>2945</v>
      </c>
      <c r="N569" s="247">
        <v>3211</v>
      </c>
      <c r="O569" s="247">
        <v>3060</v>
      </c>
      <c r="P569" s="247">
        <v>3064</v>
      </c>
      <c r="Q569" s="247">
        <v>3164</v>
      </c>
      <c r="R569" s="287">
        <v>2932</v>
      </c>
      <c r="S569" s="287"/>
      <c r="T569" s="244"/>
      <c r="U569" s="244"/>
      <c r="V569" s="244"/>
      <c r="W569" s="244"/>
      <c r="X569" s="244"/>
      <c r="Y569" s="244"/>
      <c r="Z569" s="244"/>
      <c r="AA569" s="244"/>
      <c r="AB569" s="244"/>
      <c r="AC569" s="244"/>
      <c r="AD569" s="244"/>
      <c r="AE569" s="244"/>
      <c r="AF569" s="244"/>
      <c r="AG569" s="244"/>
      <c r="AH569" s="244"/>
      <c r="AI569" s="244"/>
      <c r="AJ569" s="244"/>
      <c r="AK569" s="244"/>
      <c r="BC569" s="54"/>
    </row>
    <row r="570" spans="1:55" s="20" customFormat="1" ht="15" hidden="1" customHeight="1" x14ac:dyDescent="0.25">
      <c r="C570" s="245"/>
      <c r="D570" s="248"/>
      <c r="E570" s="415"/>
      <c r="F570" s="381"/>
      <c r="G570" s="247"/>
      <c r="H570" s="247"/>
      <c r="I570" s="247"/>
      <c r="J570" s="247"/>
      <c r="K570" s="247"/>
      <c r="L570" s="247"/>
      <c r="M570" s="247"/>
      <c r="N570" s="247"/>
      <c r="O570" s="247"/>
      <c r="P570" s="247"/>
      <c r="Q570" s="247"/>
      <c r="R570" s="287"/>
      <c r="S570" s="287"/>
      <c r="T570" s="244"/>
      <c r="U570" s="244"/>
      <c r="V570" s="244"/>
      <c r="W570" s="244"/>
      <c r="X570" s="244"/>
      <c r="Y570" s="244"/>
      <c r="Z570" s="244"/>
      <c r="AA570" s="244"/>
      <c r="AB570" s="244"/>
      <c r="AC570" s="244"/>
      <c r="AD570" s="244"/>
      <c r="AE570" s="244"/>
      <c r="AF570" s="244"/>
      <c r="AG570" s="244"/>
      <c r="AH570" s="244"/>
      <c r="AI570" s="244"/>
      <c r="AJ570" s="244"/>
      <c r="AK570" s="244"/>
      <c r="BC570" s="54"/>
    </row>
    <row r="571" spans="1:55" s="20" customFormat="1" ht="15" hidden="1" customHeight="1" x14ac:dyDescent="0.25">
      <c r="C571" s="245"/>
      <c r="D571" s="248"/>
      <c r="E571" s="288"/>
      <c r="F571" s="247"/>
      <c r="G571" s="247"/>
      <c r="H571" s="247"/>
      <c r="I571" s="247"/>
      <c r="J571" s="247"/>
      <c r="K571" s="247"/>
      <c r="L571" s="247"/>
      <c r="M571" s="247"/>
      <c r="N571" s="247"/>
      <c r="O571" s="247"/>
      <c r="P571" s="247"/>
      <c r="Q571" s="247"/>
      <c r="R571" s="287"/>
      <c r="S571" s="287"/>
      <c r="T571" s="244"/>
      <c r="U571" s="244"/>
      <c r="V571" s="244"/>
      <c r="W571" s="244"/>
      <c r="X571" s="244"/>
      <c r="Y571" s="244"/>
      <c r="Z571" s="244"/>
      <c r="AA571" s="244"/>
      <c r="AB571" s="244"/>
      <c r="AC571" s="244"/>
      <c r="AD571" s="244"/>
      <c r="AE571" s="244"/>
      <c r="AF571" s="244"/>
      <c r="AG571" s="244"/>
      <c r="AH571" s="244"/>
      <c r="AI571" s="244"/>
      <c r="AJ571" s="244"/>
      <c r="AK571" s="244"/>
      <c r="BC571" s="54"/>
    </row>
    <row r="572" spans="1:55" s="20" customFormat="1" ht="15" hidden="1" customHeight="1" x14ac:dyDescent="0.25">
      <c r="C572" s="245"/>
      <c r="D572" s="248"/>
      <c r="E572" s="248"/>
      <c r="F572" s="247"/>
      <c r="G572" s="247"/>
      <c r="H572" s="247"/>
      <c r="I572" s="247"/>
      <c r="J572" s="247"/>
      <c r="K572" s="247"/>
      <c r="L572" s="247"/>
      <c r="M572" s="247"/>
      <c r="N572" s="247"/>
      <c r="O572" s="247"/>
      <c r="P572" s="247"/>
      <c r="Q572" s="247"/>
      <c r="R572" s="287"/>
      <c r="S572" s="287"/>
      <c r="T572" s="244"/>
      <c r="U572" s="289"/>
      <c r="V572" s="244"/>
      <c r="W572" s="244"/>
      <c r="X572" s="244"/>
      <c r="Y572" s="244"/>
      <c r="Z572" s="244"/>
      <c r="AA572" s="244"/>
      <c r="AB572" s="244"/>
      <c r="AC572" s="244"/>
      <c r="AD572" s="244"/>
      <c r="AE572" s="244"/>
      <c r="AF572" s="244"/>
      <c r="AG572" s="244"/>
      <c r="AH572" s="244"/>
      <c r="AI572" s="244"/>
      <c r="AJ572" s="244"/>
      <c r="AK572" s="244"/>
      <c r="BC572" s="54"/>
    </row>
    <row r="573" spans="1:55" ht="15" hidden="1" customHeight="1" x14ac:dyDescent="0.25">
      <c r="A573" s="244"/>
      <c r="B573" s="244"/>
      <c r="C573" s="245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288"/>
      <c r="S573" s="288"/>
      <c r="T573" s="244"/>
      <c r="U573" s="244"/>
      <c r="V573" s="244"/>
      <c r="W573" s="244"/>
      <c r="X573" s="244"/>
      <c r="Y573" s="244"/>
      <c r="Z573" s="244"/>
      <c r="AA573" s="244"/>
      <c r="AB573" s="244"/>
      <c r="AC573" s="244"/>
      <c r="AD573" s="244"/>
      <c r="AE573" s="244"/>
      <c r="AF573" s="244"/>
      <c r="AG573" s="244"/>
      <c r="AH573" s="244"/>
      <c r="AI573" s="244"/>
      <c r="AJ573" s="244"/>
      <c r="AK573" s="244"/>
      <c r="BC573" s="5"/>
    </row>
    <row r="574" spans="1:55" ht="15" customHeight="1" x14ac:dyDescent="0.25">
      <c r="A574" s="244"/>
      <c r="B574" s="244"/>
      <c r="C574" s="245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288"/>
      <c r="S574" s="288"/>
      <c r="T574" s="244"/>
      <c r="U574" s="244"/>
      <c r="V574" s="244"/>
      <c r="W574" s="244"/>
      <c r="X574" s="244"/>
      <c r="Y574" s="244"/>
      <c r="Z574" s="244"/>
      <c r="AA574" s="244"/>
      <c r="AB574" s="244"/>
      <c r="AC574" s="244"/>
      <c r="AD574" s="244"/>
      <c r="AE574" s="244"/>
      <c r="AF574" s="244"/>
      <c r="AG574" s="244"/>
      <c r="AH574" s="244"/>
      <c r="AI574" s="244"/>
      <c r="AJ574" s="244"/>
      <c r="AK574" s="244"/>
    </row>
    <row r="575" spans="1:55" ht="15" customHeight="1" x14ac:dyDescent="0.25">
      <c r="A575" s="244"/>
      <c r="B575" s="244"/>
      <c r="C575" s="244"/>
      <c r="D575" s="288"/>
      <c r="E575" s="288"/>
      <c r="F575" s="289"/>
      <c r="G575" s="289"/>
      <c r="H575" s="289"/>
      <c r="I575" s="289"/>
      <c r="J575" s="289"/>
      <c r="K575" s="289"/>
      <c r="L575" s="289"/>
      <c r="M575" s="289"/>
      <c r="N575" s="289"/>
      <c r="O575" s="289"/>
      <c r="P575" s="289"/>
      <c r="Q575" s="289"/>
      <c r="R575" s="289"/>
      <c r="S575" s="289"/>
      <c r="T575" s="289"/>
      <c r="U575" s="244"/>
      <c r="V575" s="244"/>
      <c r="W575" s="244"/>
      <c r="X575" s="244"/>
      <c r="Y575" s="244"/>
      <c r="Z575" s="244"/>
      <c r="AA575" s="244"/>
      <c r="AB575" s="244"/>
      <c r="AC575" s="244"/>
      <c r="AD575" s="244"/>
      <c r="AE575" s="244"/>
      <c r="AF575" s="244"/>
      <c r="AG575" s="244"/>
      <c r="AH575" s="244"/>
      <c r="AI575" s="244"/>
      <c r="AJ575" s="244"/>
      <c r="AK575" s="244"/>
    </row>
    <row r="576" spans="1:55" ht="15" customHeight="1" x14ac:dyDescent="0.25">
      <c r="A576" s="244"/>
      <c r="B576" s="244"/>
      <c r="C576" s="244"/>
      <c r="D576" s="244"/>
      <c r="E576" s="244"/>
      <c r="F576" s="244"/>
      <c r="G576" s="244"/>
      <c r="H576" s="244"/>
      <c r="I576" s="244"/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</row>
    <row r="577" spans="1:22" ht="15" customHeight="1" x14ac:dyDescent="0.25">
      <c r="A577" s="244"/>
      <c r="B577" s="244"/>
      <c r="C577" s="244"/>
      <c r="D577" s="244"/>
      <c r="E577" s="244"/>
      <c r="F577" s="244"/>
      <c r="G577" s="244"/>
      <c r="H577" s="244"/>
      <c r="I577" s="244"/>
      <c r="J577" s="244"/>
      <c r="K577" s="244"/>
      <c r="L577" s="244"/>
      <c r="M577" s="244"/>
      <c r="N577" s="244"/>
      <c r="O577" s="244"/>
      <c r="P577" s="244"/>
      <c r="Q577" s="244"/>
      <c r="R577" s="244"/>
      <c r="S577" s="244"/>
      <c r="T577" s="244"/>
      <c r="U577" s="244"/>
    </row>
    <row r="578" spans="1:22" ht="15" customHeight="1" x14ac:dyDescent="0.25">
      <c r="A578" s="244"/>
      <c r="B578" s="244"/>
      <c r="C578" s="244"/>
      <c r="D578" s="244"/>
      <c r="E578" s="244"/>
      <c r="F578" s="244"/>
      <c r="G578" s="244"/>
      <c r="H578" s="244"/>
      <c r="I578" s="244"/>
      <c r="J578" s="244"/>
      <c r="K578" s="244"/>
      <c r="L578" s="244"/>
      <c r="M578" s="244"/>
      <c r="N578" s="244"/>
      <c r="O578" s="244"/>
      <c r="P578" s="244"/>
      <c r="Q578" s="244"/>
      <c r="R578" s="244"/>
      <c r="S578" s="244"/>
      <c r="T578" s="244"/>
      <c r="U578" s="244"/>
    </row>
    <row r="579" spans="1:22" ht="15" customHeight="1" x14ac:dyDescent="0.25">
      <c r="A579" s="244"/>
      <c r="B579" s="244"/>
      <c r="C579" s="244"/>
      <c r="D579" s="244"/>
      <c r="E579" s="244"/>
      <c r="F579" s="244"/>
      <c r="G579" s="244"/>
      <c r="H579" s="244"/>
      <c r="I579" s="244"/>
      <c r="J579" s="244"/>
      <c r="K579" s="244"/>
      <c r="L579" s="244"/>
      <c r="M579" s="244"/>
      <c r="N579" s="244"/>
      <c r="O579" s="244"/>
      <c r="P579" s="244"/>
      <c r="Q579" s="244"/>
      <c r="R579" s="244"/>
      <c r="S579" s="244"/>
      <c r="T579" s="244"/>
      <c r="U579" s="244"/>
      <c r="V579" s="244"/>
    </row>
    <row r="580" spans="1:22" ht="15" customHeight="1" x14ac:dyDescent="0.25"/>
    <row r="581" spans="1:22" ht="15" customHeight="1" x14ac:dyDescent="0.25"/>
    <row r="582" spans="1:22" ht="15" customHeight="1" x14ac:dyDescent="0.25"/>
    <row r="583" spans="1:22" ht="15" customHeight="1" x14ac:dyDescent="0.25"/>
    <row r="584" spans="1:22" ht="15" customHeight="1" x14ac:dyDescent="0.25"/>
    <row r="585" spans="1:22" ht="15" customHeight="1" x14ac:dyDescent="0.25"/>
    <row r="586" spans="1:22" ht="15" customHeight="1" x14ac:dyDescent="0.25"/>
    <row r="587" spans="1:22" ht="15" customHeight="1" x14ac:dyDescent="0.25"/>
    <row r="588" spans="1:22" ht="15" customHeight="1" x14ac:dyDescent="0.25"/>
    <row r="589" spans="1:22" ht="15" customHeight="1" x14ac:dyDescent="0.25"/>
    <row r="590" spans="1:22" ht="15" customHeight="1" x14ac:dyDescent="0.25"/>
    <row r="591" spans="1:22" ht="15" customHeight="1" x14ac:dyDescent="0.25"/>
    <row r="592" spans="1:2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</sheetData>
  <sheetProtection algorithmName="SHA-512" hashValue="1woStfcOePnskvObaALtkVKjiA1atvvSzlfq30fOto/AaiVzcP0HwMfjwrPftYHyf6p0UAagIOD4dPe4rVIIRQ==" saltValue="Upm/nWMZ1jx6mzgNQkamFA==" spinCount="100000" sheet="1" objects="1" scenarios="1"/>
  <protectedRanges>
    <protectedRange sqref="A560" name="Rango1"/>
  </protectedRanges>
  <mergeCells count="14">
    <mergeCell ref="A369:B369"/>
    <mergeCell ref="A413:B413"/>
    <mergeCell ref="A457:B457"/>
    <mergeCell ref="A497:B497"/>
    <mergeCell ref="A537:B537"/>
    <mergeCell ref="A325:B325"/>
    <mergeCell ref="C5:E5"/>
    <mergeCell ref="A44:B44"/>
    <mergeCell ref="A97:B97"/>
    <mergeCell ref="A142:B142"/>
    <mergeCell ref="A188:B188"/>
    <mergeCell ref="C59:E59"/>
    <mergeCell ref="A234:B234"/>
    <mergeCell ref="A280:B280"/>
  </mergeCells>
  <pageMargins left="0.19685039370078741" right="0" top="0.31496062992125984" bottom="0.35433070866141736" header="0.31496062992125984" footer="0.31496062992125984"/>
  <pageSetup paperSize="9" scale="75" orientation="portrait" horizontalDpi="4294967294" verticalDpi="4294967294" r:id="rId1"/>
  <ignoredErrors>
    <ignoredError sqref="F44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7">
    <tabColor rgb="FF00B050"/>
  </sheetPr>
  <dimension ref="A2:CX24"/>
  <sheetViews>
    <sheetView showGridLines="0" zoomScaleNormal="100" workbookViewId="0">
      <pane xSplit="38" ySplit="5" topLeftCell="AM6" activePane="bottomRight" state="frozen"/>
      <selection pane="topRight" activeCell="AM1" sqref="AM1"/>
      <selection pane="bottomLeft" activeCell="A6" sqref="A6"/>
      <selection pane="bottomRight" activeCell="D20" sqref="D20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45.5703125" style="1" customWidth="1"/>
    <col min="5" max="5" width="1.85546875" style="1" hidden="1" customWidth="1"/>
    <col min="6" max="9" width="7.5703125" style="1" hidden="1" customWidth="1"/>
    <col min="10" max="10" width="1.85546875" style="1" hidden="1" customWidth="1"/>
    <col min="11" max="23" width="7.5703125" style="1" hidden="1" customWidth="1"/>
    <col min="24" max="24" width="1.85546875" style="1" hidden="1" customWidth="1"/>
    <col min="25" max="37" width="7.5703125" style="1" hidden="1" customWidth="1"/>
    <col min="38" max="38" width="1.85546875" style="1" hidden="1" customWidth="1"/>
    <col min="39" max="39" width="8.7109375" style="1" customWidth="1"/>
    <col min="40" max="45" width="7.5703125" style="1" customWidth="1"/>
    <col min="46" max="51" width="8.7109375" style="1" customWidth="1"/>
    <col min="52" max="52" width="11.42578125" style="1" customWidth="1"/>
    <col min="53" max="53" width="27" style="1" customWidth="1"/>
    <col min="54" max="54" width="7.85546875" style="1" customWidth="1"/>
    <col min="55" max="101" width="11.42578125" style="1"/>
    <col min="102" max="102" width="42.42578125" style="1" customWidth="1"/>
    <col min="103" max="104" width="11.42578125" style="1"/>
    <col min="105" max="105" width="44.7109375" style="1" customWidth="1"/>
    <col min="106" max="16384" width="11.42578125" style="1"/>
  </cols>
  <sheetData>
    <row r="2" spans="1:102" x14ac:dyDescent="0.2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102" ht="33.75" customHeight="1" x14ac:dyDescent="0.25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4"/>
      <c r="AO3" s="4"/>
      <c r="AP3" s="4"/>
      <c r="AQ3" s="4"/>
      <c r="AR3" s="4"/>
      <c r="AS3" s="4"/>
      <c r="AT3" s="43"/>
      <c r="AU3" s="4"/>
      <c r="AV3" s="4"/>
      <c r="AW3" s="4"/>
      <c r="AX3" s="4"/>
      <c r="AY3" s="4"/>
      <c r="CX3" s="5" t="s">
        <v>0</v>
      </c>
    </row>
    <row r="4" spans="1:102" ht="33.75" customHeight="1" x14ac:dyDescent="0.25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CX4" s="5"/>
    </row>
    <row r="5" spans="1:102" ht="33.75" customHeight="1" x14ac:dyDescent="0.25">
      <c r="A5" s="6"/>
      <c r="C5" s="805" t="s">
        <v>1</v>
      </c>
      <c r="D5" s="802"/>
      <c r="E5" s="357"/>
      <c r="F5" s="239" t="s">
        <v>181</v>
      </c>
      <c r="G5" s="354" t="s">
        <v>11</v>
      </c>
      <c r="H5" s="354" t="s">
        <v>12</v>
      </c>
      <c r="I5" s="355" t="s">
        <v>13</v>
      </c>
      <c r="J5" s="357"/>
      <c r="K5" s="356" t="s">
        <v>182</v>
      </c>
      <c r="L5" s="354" t="s">
        <v>2</v>
      </c>
      <c r="M5" s="354" t="s">
        <v>3</v>
      </c>
      <c r="N5" s="354" t="s">
        <v>4</v>
      </c>
      <c r="O5" s="354" t="s">
        <v>5</v>
      </c>
      <c r="P5" s="354" t="s">
        <v>6</v>
      </c>
      <c r="Q5" s="354" t="s">
        <v>7</v>
      </c>
      <c r="R5" s="354" t="s">
        <v>8</v>
      </c>
      <c r="S5" s="354" t="s">
        <v>9</v>
      </c>
      <c r="T5" s="354" t="s">
        <v>10</v>
      </c>
      <c r="U5" s="354" t="s">
        <v>11</v>
      </c>
      <c r="V5" s="354" t="s">
        <v>12</v>
      </c>
      <c r="W5" s="354" t="s">
        <v>13</v>
      </c>
      <c r="X5" s="357"/>
      <c r="Y5" s="239" t="s">
        <v>183</v>
      </c>
      <c r="Z5" s="354" t="s">
        <v>2</v>
      </c>
      <c r="AA5" s="354" t="s">
        <v>3</v>
      </c>
      <c r="AB5" s="354" t="s">
        <v>4</v>
      </c>
      <c r="AC5" s="354" t="s">
        <v>5</v>
      </c>
      <c r="AD5" s="354" t="s">
        <v>6</v>
      </c>
      <c r="AE5" s="354" t="s">
        <v>7</v>
      </c>
      <c r="AF5" s="354" t="s">
        <v>8</v>
      </c>
      <c r="AG5" s="354" t="s">
        <v>9</v>
      </c>
      <c r="AH5" s="354" t="s">
        <v>10</v>
      </c>
      <c r="AI5" s="354" t="s">
        <v>11</v>
      </c>
      <c r="AJ5" s="354" t="s">
        <v>12</v>
      </c>
      <c r="AK5" s="354" t="s">
        <v>13</v>
      </c>
      <c r="AL5" s="357"/>
      <c r="AM5" s="239" t="s">
        <v>190</v>
      </c>
      <c r="AN5" s="7" t="s">
        <v>2</v>
      </c>
      <c r="AO5" s="7" t="s">
        <v>3</v>
      </c>
      <c r="AP5" s="240" t="s">
        <v>4</v>
      </c>
      <c r="AQ5" s="489" t="s">
        <v>5</v>
      </c>
      <c r="AR5" s="7" t="s">
        <v>6</v>
      </c>
      <c r="AS5" s="7" t="s">
        <v>7</v>
      </c>
      <c r="AT5" s="7" t="s">
        <v>8</v>
      </c>
      <c r="AU5" s="7" t="s">
        <v>9</v>
      </c>
      <c r="AV5" s="488" t="s">
        <v>10</v>
      </c>
      <c r="AW5" s="405" t="s">
        <v>11</v>
      </c>
      <c r="AX5" s="489" t="s">
        <v>12</v>
      </c>
      <c r="AY5" s="418" t="s">
        <v>13</v>
      </c>
      <c r="AZ5" s="9"/>
      <c r="BA5" s="9"/>
      <c r="BB5" s="9"/>
      <c r="BC5" s="10"/>
      <c r="BD5" s="10"/>
      <c r="CX5" s="5" t="s">
        <v>14</v>
      </c>
    </row>
    <row r="6" spans="1:102" ht="15" customHeight="1" x14ac:dyDescent="0.25">
      <c r="C6" s="130" t="s">
        <v>161</v>
      </c>
      <c r="D6" s="131"/>
      <c r="E6" s="358"/>
      <c r="F6" s="47"/>
      <c r="G6" s="47"/>
      <c r="H6" s="47"/>
      <c r="I6" s="47"/>
      <c r="J6" s="358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358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358"/>
      <c r="AM6" s="99">
        <f>SUM(AN6:AY6)</f>
        <v>963</v>
      </c>
      <c r="AN6" s="217">
        <f>SUM(AN7:AN10)</f>
        <v>493</v>
      </c>
      <c r="AO6" s="217">
        <f t="shared" ref="AO6:AY6" si="0">SUM(AO7:AO10)</f>
        <v>470</v>
      </c>
      <c r="AP6" s="217">
        <f>SUM(AP7:AP10)</f>
        <v>0</v>
      </c>
      <c r="AQ6" s="217">
        <f t="shared" si="0"/>
        <v>0</v>
      </c>
      <c r="AR6" s="217">
        <f t="shared" si="0"/>
        <v>0</v>
      </c>
      <c r="AS6" s="217">
        <f t="shared" si="0"/>
        <v>0</v>
      </c>
      <c r="AT6" s="217">
        <f t="shared" si="0"/>
        <v>0</v>
      </c>
      <c r="AU6" s="217">
        <f t="shared" si="0"/>
        <v>0</v>
      </c>
      <c r="AV6" s="217">
        <f t="shared" si="0"/>
        <v>0</v>
      </c>
      <c r="AW6" s="132">
        <f t="shared" si="0"/>
        <v>0</v>
      </c>
      <c r="AX6" s="132">
        <f t="shared" si="0"/>
        <v>0</v>
      </c>
      <c r="AY6" s="468">
        <f t="shared" si="0"/>
        <v>0</v>
      </c>
      <c r="AZ6" s="421"/>
      <c r="BA6" s="9"/>
      <c r="BB6" s="9"/>
      <c r="BC6" s="10"/>
      <c r="BD6" s="10"/>
      <c r="CX6" s="5" t="s">
        <v>15</v>
      </c>
    </row>
    <row r="7" spans="1:102" ht="15" customHeight="1" x14ac:dyDescent="0.25">
      <c r="C7" s="76"/>
      <c r="D7" s="78" t="s">
        <v>192</v>
      </c>
      <c r="E7" s="359"/>
      <c r="F7" s="78"/>
      <c r="G7" s="78"/>
      <c r="H7" s="78">
        <v>3</v>
      </c>
      <c r="I7" s="78">
        <v>4</v>
      </c>
      <c r="J7" s="359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359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359"/>
      <c r="AM7" s="99">
        <f>SUM(AN7:AY7)</f>
        <v>836</v>
      </c>
      <c r="AN7" s="29">
        <v>437</v>
      </c>
      <c r="AO7" s="29">
        <v>399</v>
      </c>
      <c r="AP7" s="307"/>
      <c r="AQ7" s="307"/>
      <c r="AR7" s="307"/>
      <c r="AS7" s="307"/>
      <c r="AT7" s="307"/>
      <c r="AU7" s="307"/>
      <c r="AV7" s="307"/>
      <c r="AW7" s="307"/>
      <c r="AX7" s="307"/>
      <c r="AY7" s="469"/>
      <c r="AZ7" s="421"/>
      <c r="BA7" s="9"/>
      <c r="BB7" s="9"/>
      <c r="BC7" s="10"/>
      <c r="BD7" s="10"/>
      <c r="CX7" s="5"/>
    </row>
    <row r="8" spans="1:102" ht="15" customHeight="1" x14ac:dyDescent="0.25">
      <c r="C8" s="76"/>
      <c r="D8" s="78" t="s">
        <v>193</v>
      </c>
      <c r="E8" s="359"/>
      <c r="F8" s="78"/>
      <c r="G8" s="78">
        <v>4</v>
      </c>
      <c r="H8" s="78">
        <v>66</v>
      </c>
      <c r="I8" s="78">
        <v>57</v>
      </c>
      <c r="J8" s="359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359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359"/>
      <c r="AM8" s="99">
        <f>SUM(AN8:AY8)</f>
        <v>99</v>
      </c>
      <c r="AN8" s="29">
        <v>42</v>
      </c>
      <c r="AO8" s="29">
        <v>57</v>
      </c>
      <c r="AP8" s="307"/>
      <c r="AQ8" s="307"/>
      <c r="AR8" s="307"/>
      <c r="AS8" s="307"/>
      <c r="AT8" s="307"/>
      <c r="AU8" s="307"/>
      <c r="AV8" s="307"/>
      <c r="AW8" s="307"/>
      <c r="AX8" s="307"/>
      <c r="AY8" s="469"/>
      <c r="AZ8" s="421"/>
      <c r="BA8" s="9"/>
      <c r="BB8" s="9"/>
      <c r="BC8" s="10"/>
      <c r="BD8" s="10"/>
      <c r="CX8" s="5"/>
    </row>
    <row r="9" spans="1:102" ht="15" customHeight="1" x14ac:dyDescent="0.25">
      <c r="C9" s="76"/>
      <c r="D9" s="78" t="s">
        <v>194</v>
      </c>
      <c r="E9" s="359"/>
      <c r="F9" s="78"/>
      <c r="G9" s="78">
        <v>2</v>
      </c>
      <c r="H9" s="78">
        <v>40</v>
      </c>
      <c r="I9" s="78">
        <v>35</v>
      </c>
      <c r="J9" s="359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359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359"/>
      <c r="AM9" s="99">
        <f>SUM(AN9:AY9)</f>
        <v>24</v>
      </c>
      <c r="AN9" s="29">
        <v>12</v>
      </c>
      <c r="AO9" s="29">
        <v>12</v>
      </c>
      <c r="AP9" s="307"/>
      <c r="AQ9" s="307"/>
      <c r="AR9" s="307"/>
      <c r="AS9" s="307"/>
      <c r="AT9" s="307"/>
      <c r="AU9" s="307"/>
      <c r="AV9" s="307"/>
      <c r="AW9" s="307"/>
      <c r="AX9" s="307"/>
      <c r="AY9" s="469"/>
      <c r="AZ9" s="421"/>
      <c r="BA9" s="9"/>
      <c r="BB9"/>
      <c r="BC9"/>
      <c r="BD9"/>
      <c r="BE9"/>
      <c r="BF9"/>
      <c r="BG9"/>
      <c r="BH9"/>
      <c r="CX9" s="5"/>
    </row>
    <row r="10" spans="1:102" ht="15" customHeight="1" x14ac:dyDescent="0.25">
      <c r="C10" s="142"/>
      <c r="D10" s="88" t="s">
        <v>195</v>
      </c>
      <c r="E10" s="490"/>
      <c r="F10" s="88"/>
      <c r="G10" s="88"/>
      <c r="H10" s="88"/>
      <c r="I10" s="88">
        <v>1</v>
      </c>
      <c r="J10" s="490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490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490"/>
      <c r="AM10" s="348">
        <f>SUM(AN10:AY10)</f>
        <v>4</v>
      </c>
      <c r="AN10" s="318">
        <v>2</v>
      </c>
      <c r="AO10" s="318">
        <v>2</v>
      </c>
      <c r="AP10" s="308"/>
      <c r="AQ10" s="308"/>
      <c r="AR10" s="308"/>
      <c r="AS10" s="308"/>
      <c r="AT10" s="308"/>
      <c r="AU10" s="308"/>
      <c r="AV10" s="308"/>
      <c r="AW10" s="308"/>
      <c r="AX10" s="308"/>
      <c r="AY10" s="491"/>
      <c r="AZ10" s="421"/>
      <c r="BA10" s="9"/>
      <c r="BB10"/>
      <c r="BC10"/>
      <c r="BD10" s="238"/>
      <c r="BE10" s="238"/>
      <c r="BF10" s="238"/>
      <c r="BG10" s="238"/>
      <c r="BH10"/>
      <c r="CX10" s="5"/>
    </row>
    <row r="11" spans="1:102" ht="6" customHeight="1" x14ac:dyDescent="0.25">
      <c r="A11" s="487"/>
      <c r="B11" s="487"/>
      <c r="C11" s="30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60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27"/>
      <c r="CX11" s="5"/>
    </row>
    <row r="12" spans="1:102" ht="20.100000000000001" customHeight="1" x14ac:dyDescent="0.25">
      <c r="C12" s="15" t="s">
        <v>196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34"/>
      <c r="AN12" s="9"/>
      <c r="AO12" s="9"/>
      <c r="AP12" s="16"/>
      <c r="AQ12" s="16"/>
      <c r="AR12" s="16"/>
      <c r="AS12" s="16"/>
      <c r="AT12" s="17"/>
      <c r="AU12" s="17"/>
      <c r="AV12" s="17"/>
      <c r="AW12" s="17"/>
      <c r="AX12" s="17"/>
      <c r="AY12" s="9"/>
      <c r="AZ12" s="9"/>
      <c r="BA12" s="9"/>
      <c r="BB12" s="9"/>
      <c r="BC12" s="10"/>
      <c r="BD12" s="10"/>
      <c r="CX12" s="5" t="s">
        <v>30</v>
      </c>
    </row>
    <row r="13" spans="1:102" ht="20.100000000000001" customHeight="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9"/>
      <c r="AO13" s="9"/>
      <c r="AP13" s="16"/>
      <c r="AQ13" s="16"/>
      <c r="AR13" s="16"/>
      <c r="AS13" s="16"/>
      <c r="AT13" s="17"/>
      <c r="AU13" s="17"/>
      <c r="AV13" s="17"/>
      <c r="AW13" s="17"/>
      <c r="AX13" s="17"/>
      <c r="AY13" s="9"/>
      <c r="AZ13" s="9"/>
      <c r="BA13" s="9"/>
      <c r="BB13" s="9"/>
      <c r="BC13" s="10"/>
      <c r="BD13" s="10"/>
      <c r="CX13" s="5"/>
    </row>
    <row r="14" spans="1:102" s="20" customFormat="1" ht="20.100000000000001" customHeight="1" x14ac:dyDescent="0.25">
      <c r="A14" s="10"/>
      <c r="B14" s="10"/>
      <c r="C14" s="18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65"/>
      <c r="AN14" s="19"/>
      <c r="AO14" s="19"/>
      <c r="AP14" s="18"/>
      <c r="AQ14" s="18"/>
      <c r="AR14" s="18"/>
      <c r="AS14" s="18"/>
      <c r="AT14" s="18"/>
      <c r="AU14" s="18"/>
      <c r="AV14" s="18"/>
      <c r="AW14" s="19"/>
      <c r="AX14" s="19"/>
      <c r="AY14" s="19"/>
      <c r="CX14" s="54"/>
    </row>
    <row r="15" spans="1:102" ht="20.100000000000001" customHeight="1" x14ac:dyDescent="0.25">
      <c r="A15" s="10"/>
      <c r="B15" s="10"/>
      <c r="C15" s="58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65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20"/>
      <c r="BA15" s="20"/>
      <c r="BB15" s="20"/>
      <c r="BC15" s="10"/>
      <c r="BD15" s="10"/>
      <c r="CX15" s="5"/>
    </row>
    <row r="16" spans="1:102" ht="20.100000000000001" customHeight="1" x14ac:dyDescent="0.25">
      <c r="A16" s="10"/>
      <c r="B16" s="10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66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3"/>
      <c r="AZ16" s="20"/>
      <c r="BA16" s="20"/>
      <c r="BB16" s="20"/>
      <c r="BC16" s="10"/>
      <c r="BD16" s="10"/>
      <c r="CX16" s="5"/>
    </row>
    <row r="17" spans="1:102" ht="20.100000000000001" customHeight="1" x14ac:dyDescent="0.25">
      <c r="A17" s="10"/>
      <c r="B17" s="10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66"/>
      <c r="AN17" s="21"/>
      <c r="AO17" s="21"/>
      <c r="AP17" s="22"/>
      <c r="AQ17" s="22"/>
      <c r="AR17" s="22"/>
      <c r="AS17" s="22"/>
      <c r="AT17" s="22"/>
      <c r="AU17" s="22"/>
      <c r="AV17" s="22"/>
      <c r="AW17" s="22"/>
      <c r="AX17" s="22"/>
      <c r="AY17" s="20"/>
      <c r="AZ17" s="20"/>
      <c r="BA17" s="20"/>
      <c r="BB17" s="20"/>
      <c r="BC17" s="10"/>
      <c r="BD17" s="10"/>
      <c r="CX17" s="5"/>
    </row>
    <row r="18" spans="1:102" ht="20.100000000000001" customHeight="1" x14ac:dyDescent="0.25">
      <c r="A18" s="10"/>
      <c r="B18" s="10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35"/>
      <c r="AN18" s="24"/>
      <c r="AO18" s="24"/>
      <c r="AP18" s="9"/>
      <c r="AQ18" s="9"/>
      <c r="AR18" s="9"/>
      <c r="AS18" s="9"/>
      <c r="AT18" s="9"/>
      <c r="AU18" s="9"/>
      <c r="AV18" s="9"/>
      <c r="AW18" s="9"/>
      <c r="AX18" s="9"/>
      <c r="AY18" s="10"/>
      <c r="AZ18" s="10"/>
      <c r="BA18" s="10"/>
      <c r="BB18" s="10"/>
      <c r="BC18" s="10"/>
      <c r="BD18" s="10"/>
      <c r="CX18" s="5"/>
    </row>
    <row r="19" spans="1:102" ht="20.100000000000001" customHeight="1" x14ac:dyDescent="0.25">
      <c r="A19" s="10"/>
      <c r="B19" s="1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10"/>
      <c r="AZ19" s="10"/>
      <c r="CX19" s="5"/>
    </row>
    <row r="20" spans="1:102" x14ac:dyDescent="0.25">
      <c r="A20" s="10"/>
      <c r="B20" s="10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10"/>
      <c r="AZ20" s="10"/>
      <c r="CX20" s="5"/>
    </row>
    <row r="21" spans="1:102" x14ac:dyDescent="0.25">
      <c r="A21" s="10"/>
      <c r="B21" s="1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10"/>
      <c r="AZ21" s="10"/>
      <c r="CX21" s="5"/>
    </row>
    <row r="22" spans="1:102" x14ac:dyDescent="0.25">
      <c r="A22" s="10"/>
      <c r="B22" s="10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10"/>
      <c r="AZ22" s="10"/>
    </row>
    <row r="23" spans="1:102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</row>
    <row r="24" spans="1:102" x14ac:dyDescent="0.25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</row>
  </sheetData>
  <mergeCells count="1">
    <mergeCell ref="C5:D5"/>
  </mergeCells>
  <pageMargins left="0.46" right="0" top="0.31496062992125984" bottom="0.35433070866141736" header="0.31496062992125984" footer="0.31496062992125984"/>
  <pageSetup paperSize="9" scale="75"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0">
    <tabColor rgb="FF42FC61"/>
  </sheetPr>
  <dimension ref="A2:BO170"/>
  <sheetViews>
    <sheetView showGridLines="0" zoomScale="90" zoomScaleNormal="90" workbookViewId="0">
      <pane xSplit="4" ySplit="5" topLeftCell="E6" activePane="bottomRight" state="frozen"/>
      <selection activeCell="F35" sqref="F35"/>
      <selection pane="topRight" activeCell="F35" sqref="F35"/>
      <selection pane="bottomLeft" activeCell="F35" sqref="F35"/>
      <selection pane="bottomRight" activeCell="K162" sqref="K162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39.5703125" style="1" customWidth="1"/>
    <col min="5" max="5" width="7.85546875" style="1" customWidth="1"/>
    <col min="6" max="7" width="6.5703125" style="1" customWidth="1"/>
    <col min="8" max="8" width="7.7109375" style="1" customWidth="1"/>
    <col min="9" max="15" width="6.5703125" style="1" customWidth="1"/>
    <col min="16" max="17" width="7.140625" style="1" customWidth="1"/>
    <col min="18" max="18" width="11.42578125" style="1" customWidth="1"/>
    <col min="19" max="23" width="13.85546875" style="1" customWidth="1"/>
    <col min="24" max="66" width="11.42578125" style="1"/>
    <col min="67" max="67" width="42.42578125" style="1" customWidth="1"/>
    <col min="68" max="69" width="11.42578125" style="1"/>
    <col min="70" max="70" width="44.7109375" style="1" customWidth="1"/>
    <col min="71" max="16384" width="11.42578125" style="1"/>
  </cols>
  <sheetData>
    <row r="2" spans="1:67" x14ac:dyDescent="0.25">
      <c r="C2" s="2"/>
      <c r="D2" s="2"/>
      <c r="E2" s="2"/>
    </row>
    <row r="3" spans="1:67" ht="20.2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3"/>
      <c r="M3" s="4"/>
      <c r="N3" s="4"/>
      <c r="O3" s="4"/>
      <c r="P3" s="4"/>
      <c r="Q3" s="4"/>
      <c r="BO3" s="5" t="s">
        <v>0</v>
      </c>
    </row>
    <row r="4" spans="1:67" ht="55.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BO4" s="5"/>
    </row>
    <row r="5" spans="1:67" ht="30" customHeight="1" x14ac:dyDescent="0.25">
      <c r="A5" s="6"/>
      <c r="C5" s="805" t="s">
        <v>1</v>
      </c>
      <c r="D5" s="802"/>
      <c r="E5" s="8" t="s">
        <v>230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650" t="s">
        <v>7</v>
      </c>
      <c r="L5" s="501" t="s">
        <v>8</v>
      </c>
      <c r="M5" s="7" t="s">
        <v>9</v>
      </c>
      <c r="N5" s="7" t="s">
        <v>10</v>
      </c>
      <c r="O5" s="7" t="s">
        <v>11</v>
      </c>
      <c r="P5" s="7" t="s">
        <v>12</v>
      </c>
      <c r="Q5" s="7" t="s">
        <v>13</v>
      </c>
      <c r="R5" s="9"/>
      <c r="S5" s="24"/>
      <c r="T5" s="276"/>
      <c r="U5" s="276"/>
      <c r="V5" s="277"/>
      <c r="W5" s="277"/>
      <c r="X5" s="277"/>
      <c r="BO5" s="5" t="s">
        <v>14</v>
      </c>
    </row>
    <row r="6" spans="1:67" ht="15" customHeight="1" x14ac:dyDescent="0.25">
      <c r="A6" s="799"/>
      <c r="B6" s="799"/>
      <c r="C6" s="130" t="s">
        <v>156</v>
      </c>
      <c r="D6" s="131"/>
      <c r="E6" s="217">
        <f>SUM(F6:Q6)</f>
        <v>5971</v>
      </c>
      <c r="F6" s="132">
        <f>SUM(F7:F20)</f>
        <v>446</v>
      </c>
      <c r="G6" s="132">
        <f>SUM(G7:G20)</f>
        <v>473</v>
      </c>
      <c r="H6" s="132">
        <f t="shared" ref="H6:Q6" si="0">SUM(H7:H20)</f>
        <v>527</v>
      </c>
      <c r="I6" s="132">
        <f t="shared" si="0"/>
        <v>470</v>
      </c>
      <c r="J6" s="132">
        <f t="shared" si="0"/>
        <v>520</v>
      </c>
      <c r="K6" s="124">
        <f t="shared" si="0"/>
        <v>527</v>
      </c>
      <c r="L6" s="217">
        <f t="shared" si="0"/>
        <v>522</v>
      </c>
      <c r="M6" s="132">
        <f t="shared" si="0"/>
        <v>488</v>
      </c>
      <c r="N6" s="132">
        <f t="shared" si="0"/>
        <v>493</v>
      </c>
      <c r="O6" s="132">
        <f t="shared" si="0"/>
        <v>489</v>
      </c>
      <c r="P6" s="132">
        <f t="shared" si="0"/>
        <v>486</v>
      </c>
      <c r="Q6" s="712">
        <f t="shared" si="0"/>
        <v>530</v>
      </c>
      <c r="R6" s="27"/>
      <c r="S6" s="24"/>
      <c r="T6" s="24"/>
      <c r="U6" s="278"/>
      <c r="V6" s="238"/>
      <c r="W6" s="238"/>
      <c r="X6" s="238"/>
      <c r="Y6"/>
      <c r="BO6" s="5" t="s">
        <v>17</v>
      </c>
    </row>
    <row r="7" spans="1:67" ht="15" customHeight="1" x14ac:dyDescent="0.25">
      <c r="A7" s="500"/>
      <c r="B7" s="500"/>
      <c r="C7" s="80"/>
      <c r="D7" s="362" t="s">
        <v>204</v>
      </c>
      <c r="E7" s="77">
        <f t="shared" ref="E7:E20" si="1">SUM(F7:Q7)</f>
        <v>156</v>
      </c>
      <c r="F7" s="36">
        <v>15</v>
      </c>
      <c r="G7" s="36">
        <v>11</v>
      </c>
      <c r="H7" s="29">
        <v>12</v>
      </c>
      <c r="I7" s="29">
        <v>18</v>
      </c>
      <c r="J7" s="29">
        <v>23</v>
      </c>
      <c r="K7" s="29">
        <v>14</v>
      </c>
      <c r="L7" s="29">
        <v>12</v>
      </c>
      <c r="M7" s="29">
        <v>12</v>
      </c>
      <c r="N7" s="407">
        <v>9</v>
      </c>
      <c r="O7" s="407">
        <v>10</v>
      </c>
      <c r="P7" s="407">
        <v>7</v>
      </c>
      <c r="Q7" s="426">
        <v>13</v>
      </c>
      <c r="R7" s="27"/>
      <c r="S7" s="238"/>
      <c r="T7" s="238"/>
      <c r="U7" s="238"/>
      <c r="V7" s="238"/>
      <c r="W7" s="238"/>
      <c r="X7" s="238"/>
      <c r="Y7"/>
      <c r="BO7" s="5"/>
    </row>
    <row r="8" spans="1:67" ht="15" customHeight="1" x14ac:dyDescent="0.25">
      <c r="A8" s="500"/>
      <c r="B8" s="500"/>
      <c r="C8" s="80"/>
      <c r="D8" s="78" t="s">
        <v>88</v>
      </c>
      <c r="E8" s="77">
        <f t="shared" si="1"/>
        <v>351</v>
      </c>
      <c r="F8" s="36">
        <v>25</v>
      </c>
      <c r="G8" s="36">
        <v>27</v>
      </c>
      <c r="H8" s="29">
        <v>24</v>
      </c>
      <c r="I8" s="29">
        <v>27</v>
      </c>
      <c r="J8" s="29">
        <v>28</v>
      </c>
      <c r="K8" s="29">
        <v>29</v>
      </c>
      <c r="L8" s="29">
        <v>34</v>
      </c>
      <c r="M8" s="29">
        <v>33</v>
      </c>
      <c r="N8" s="407">
        <v>27</v>
      </c>
      <c r="O8" s="407">
        <v>31</v>
      </c>
      <c r="P8" s="407">
        <v>28</v>
      </c>
      <c r="Q8" s="426">
        <v>38</v>
      </c>
      <c r="R8" s="27"/>
      <c r="S8" s="238"/>
      <c r="T8" s="238"/>
      <c r="U8" s="238"/>
      <c r="V8" s="238"/>
      <c r="W8" s="238"/>
      <c r="X8" s="238"/>
      <c r="Y8"/>
      <c r="BO8" s="5"/>
    </row>
    <row r="9" spans="1:67" ht="15" customHeight="1" x14ac:dyDescent="0.25">
      <c r="A9" s="500"/>
      <c r="B9" s="500"/>
      <c r="C9" s="80"/>
      <c r="D9" s="78" t="s">
        <v>89</v>
      </c>
      <c r="E9" s="77">
        <f t="shared" si="1"/>
        <v>697</v>
      </c>
      <c r="F9" s="36">
        <v>38</v>
      </c>
      <c r="G9" s="36">
        <v>60</v>
      </c>
      <c r="H9" s="29">
        <v>54</v>
      </c>
      <c r="I9" s="29">
        <v>62</v>
      </c>
      <c r="J9" s="29">
        <v>53</v>
      </c>
      <c r="K9" s="29">
        <v>59</v>
      </c>
      <c r="L9" s="29">
        <v>62</v>
      </c>
      <c r="M9" s="29">
        <v>67</v>
      </c>
      <c r="N9" s="407">
        <v>68</v>
      </c>
      <c r="O9" s="407">
        <v>47</v>
      </c>
      <c r="P9" s="407">
        <v>61</v>
      </c>
      <c r="Q9" s="426">
        <v>66</v>
      </c>
      <c r="R9" s="27"/>
      <c r="S9"/>
      <c r="T9"/>
      <c r="U9" s="238"/>
      <c r="V9" s="238"/>
      <c r="W9" s="238"/>
      <c r="X9" s="238"/>
      <c r="Y9"/>
      <c r="BO9" s="5"/>
    </row>
    <row r="10" spans="1:67" ht="15" customHeight="1" x14ac:dyDescent="0.25">
      <c r="A10" s="500"/>
      <c r="B10" s="500"/>
      <c r="C10" s="80"/>
      <c r="D10" s="78" t="s">
        <v>90</v>
      </c>
      <c r="E10" s="77">
        <f t="shared" si="1"/>
        <v>852</v>
      </c>
      <c r="F10" s="36">
        <v>67</v>
      </c>
      <c r="G10" s="36">
        <v>63</v>
      </c>
      <c r="H10" s="29">
        <v>77</v>
      </c>
      <c r="I10" s="29">
        <v>61</v>
      </c>
      <c r="J10" s="29">
        <v>61</v>
      </c>
      <c r="K10" s="29">
        <v>72</v>
      </c>
      <c r="L10" s="29">
        <v>83</v>
      </c>
      <c r="M10" s="29">
        <v>68</v>
      </c>
      <c r="N10" s="407">
        <v>68</v>
      </c>
      <c r="O10" s="407">
        <v>88</v>
      </c>
      <c r="P10" s="407">
        <v>67</v>
      </c>
      <c r="Q10" s="426">
        <v>77</v>
      </c>
      <c r="R10" s="27"/>
      <c r="S10"/>
      <c r="T10"/>
      <c r="U10" s="238"/>
      <c r="V10" s="238"/>
      <c r="W10" s="238"/>
      <c r="X10" s="238"/>
      <c r="Y10"/>
      <c r="BO10" s="5"/>
    </row>
    <row r="11" spans="1:67" ht="15" customHeight="1" x14ac:dyDescent="0.25">
      <c r="A11" s="500"/>
      <c r="B11" s="500"/>
      <c r="C11" s="80"/>
      <c r="D11" s="78" t="s">
        <v>91</v>
      </c>
      <c r="E11" s="77">
        <f t="shared" si="1"/>
        <v>565</v>
      </c>
      <c r="F11" s="36">
        <v>52</v>
      </c>
      <c r="G11" s="36">
        <v>51</v>
      </c>
      <c r="H11" s="29">
        <v>58</v>
      </c>
      <c r="I11" s="29">
        <v>41</v>
      </c>
      <c r="J11" s="29">
        <v>55</v>
      </c>
      <c r="K11" s="29">
        <v>45</v>
      </c>
      <c r="L11" s="29">
        <v>45</v>
      </c>
      <c r="M11" s="29">
        <v>44</v>
      </c>
      <c r="N11" s="407">
        <v>33</v>
      </c>
      <c r="O11" s="407">
        <v>34</v>
      </c>
      <c r="P11" s="407">
        <v>52</v>
      </c>
      <c r="Q11" s="426">
        <v>55</v>
      </c>
      <c r="R11" s="27"/>
      <c r="S11"/>
      <c r="T11"/>
      <c r="U11" s="238"/>
      <c r="V11" s="238"/>
      <c r="W11" s="238"/>
      <c r="X11" s="238"/>
      <c r="Y11"/>
      <c r="BO11" s="5"/>
    </row>
    <row r="12" spans="1:67" ht="15" customHeight="1" x14ac:dyDescent="0.25">
      <c r="A12" s="500"/>
      <c r="B12" s="500"/>
      <c r="C12" s="80"/>
      <c r="D12" s="78" t="s">
        <v>92</v>
      </c>
      <c r="E12" s="77">
        <f t="shared" si="1"/>
        <v>1382</v>
      </c>
      <c r="F12" s="36">
        <v>110</v>
      </c>
      <c r="G12" s="36">
        <v>100</v>
      </c>
      <c r="H12" s="29">
        <v>149</v>
      </c>
      <c r="I12" s="29">
        <v>109</v>
      </c>
      <c r="J12" s="29">
        <v>112</v>
      </c>
      <c r="K12" s="29">
        <v>118</v>
      </c>
      <c r="L12" s="29">
        <v>109</v>
      </c>
      <c r="M12" s="29">
        <v>107</v>
      </c>
      <c r="N12" s="407">
        <v>119</v>
      </c>
      <c r="O12" s="407">
        <v>111</v>
      </c>
      <c r="P12" s="407">
        <v>120</v>
      </c>
      <c r="Q12" s="426">
        <v>118</v>
      </c>
      <c r="R12" s="27"/>
      <c r="S12"/>
      <c r="T12"/>
      <c r="U12" s="238"/>
      <c r="V12" s="238"/>
      <c r="W12" s="238"/>
      <c r="X12" s="238"/>
      <c r="Y12"/>
      <c r="BO12" s="5"/>
    </row>
    <row r="13" spans="1:67" ht="15" customHeight="1" x14ac:dyDescent="0.25">
      <c r="A13" s="500"/>
      <c r="B13" s="500"/>
      <c r="C13" s="80"/>
      <c r="D13" s="78" t="s">
        <v>187</v>
      </c>
      <c r="E13" s="77">
        <f t="shared" si="1"/>
        <v>1033</v>
      </c>
      <c r="F13" s="36">
        <v>70</v>
      </c>
      <c r="G13" s="36">
        <v>73</v>
      </c>
      <c r="H13" s="36">
        <v>80</v>
      </c>
      <c r="I13" s="36">
        <v>81</v>
      </c>
      <c r="J13" s="36">
        <v>105</v>
      </c>
      <c r="K13" s="36">
        <v>105</v>
      </c>
      <c r="L13" s="36">
        <v>88</v>
      </c>
      <c r="M13" s="36">
        <v>88</v>
      </c>
      <c r="N13" s="407">
        <v>90</v>
      </c>
      <c r="O13" s="407">
        <v>89</v>
      </c>
      <c r="P13" s="407">
        <v>75</v>
      </c>
      <c r="Q13" s="426">
        <v>89</v>
      </c>
      <c r="R13" s="27"/>
      <c r="S13"/>
      <c r="T13"/>
      <c r="U13" s="238"/>
      <c r="V13" s="238"/>
      <c r="W13" s="238"/>
      <c r="X13" s="238"/>
      <c r="Y13"/>
      <c r="BO13" s="5"/>
    </row>
    <row r="14" spans="1:67" ht="15" customHeight="1" x14ac:dyDescent="0.25">
      <c r="A14" s="500"/>
      <c r="B14" s="500"/>
      <c r="C14" s="80"/>
      <c r="D14" s="78" t="s">
        <v>93</v>
      </c>
      <c r="E14" s="77">
        <f t="shared" si="1"/>
        <v>584</v>
      </c>
      <c r="F14" s="36">
        <v>45</v>
      </c>
      <c r="G14" s="36">
        <v>56</v>
      </c>
      <c r="H14" s="29">
        <v>48</v>
      </c>
      <c r="I14" s="29">
        <v>42</v>
      </c>
      <c r="J14" s="29">
        <v>56</v>
      </c>
      <c r="K14" s="29">
        <v>49</v>
      </c>
      <c r="L14" s="29">
        <v>54</v>
      </c>
      <c r="M14" s="29">
        <v>39</v>
      </c>
      <c r="N14" s="407">
        <v>46</v>
      </c>
      <c r="O14" s="407">
        <v>56</v>
      </c>
      <c r="P14" s="407">
        <v>48</v>
      </c>
      <c r="Q14" s="426">
        <v>45</v>
      </c>
      <c r="R14" s="27"/>
      <c r="S14"/>
      <c r="T14"/>
      <c r="U14" s="238"/>
      <c r="V14" s="238"/>
      <c r="W14" s="238"/>
      <c r="X14" s="238"/>
      <c r="Y14"/>
      <c r="BO14" s="5"/>
    </row>
    <row r="15" spans="1:67" ht="15" customHeight="1" x14ac:dyDescent="0.25">
      <c r="A15" s="500"/>
      <c r="B15" s="500"/>
      <c r="C15" s="80"/>
      <c r="D15" s="78" t="s">
        <v>79</v>
      </c>
      <c r="E15" s="77">
        <f t="shared" si="1"/>
        <v>64</v>
      </c>
      <c r="F15" s="36">
        <v>3</v>
      </c>
      <c r="G15" s="36">
        <v>3</v>
      </c>
      <c r="H15" s="29">
        <v>4</v>
      </c>
      <c r="I15" s="29">
        <v>4</v>
      </c>
      <c r="J15" s="29">
        <v>8</v>
      </c>
      <c r="K15" s="29">
        <v>7</v>
      </c>
      <c r="L15" s="29">
        <v>4</v>
      </c>
      <c r="M15" s="29">
        <v>8</v>
      </c>
      <c r="N15" s="407">
        <v>8</v>
      </c>
      <c r="O15" s="407">
        <v>4</v>
      </c>
      <c r="P15" s="407">
        <v>5</v>
      </c>
      <c r="Q15" s="426">
        <v>6</v>
      </c>
      <c r="R15" s="27"/>
      <c r="S15"/>
      <c r="T15"/>
      <c r="U15" s="238"/>
      <c r="V15" s="238"/>
      <c r="W15" s="238"/>
      <c r="X15" s="238"/>
      <c r="Y15"/>
      <c r="BO15" s="5"/>
    </row>
    <row r="16" spans="1:67" ht="15" customHeight="1" x14ac:dyDescent="0.25">
      <c r="A16" s="500"/>
      <c r="B16" s="500"/>
      <c r="C16" s="80"/>
      <c r="D16" s="78" t="s">
        <v>75</v>
      </c>
      <c r="E16" s="77">
        <f t="shared" si="1"/>
        <v>72</v>
      </c>
      <c r="F16" s="36">
        <v>5</v>
      </c>
      <c r="G16" s="36">
        <v>7</v>
      </c>
      <c r="H16" s="29">
        <v>6</v>
      </c>
      <c r="I16" s="29">
        <v>5</v>
      </c>
      <c r="J16" s="29">
        <v>6</v>
      </c>
      <c r="K16" s="29">
        <v>9</v>
      </c>
      <c r="L16" s="29">
        <v>8</v>
      </c>
      <c r="M16" s="29">
        <v>3</v>
      </c>
      <c r="N16" s="407">
        <v>7</v>
      </c>
      <c r="O16" s="407">
        <v>6</v>
      </c>
      <c r="P16" s="407">
        <v>6</v>
      </c>
      <c r="Q16" s="426">
        <v>4</v>
      </c>
      <c r="R16" s="27"/>
      <c r="S16"/>
      <c r="T16"/>
      <c r="U16" s="238"/>
      <c r="V16" s="238"/>
      <c r="W16" s="238"/>
      <c r="X16"/>
      <c r="Y16"/>
      <c r="BO16" s="5"/>
    </row>
    <row r="17" spans="1:67" ht="15" customHeight="1" x14ac:dyDescent="0.25">
      <c r="A17" s="500"/>
      <c r="B17" s="500"/>
      <c r="C17" s="80"/>
      <c r="D17" s="78" t="s">
        <v>76</v>
      </c>
      <c r="E17" s="77">
        <f t="shared" si="1"/>
        <v>19</v>
      </c>
      <c r="F17" s="36">
        <v>2</v>
      </c>
      <c r="G17" s="36">
        <v>1</v>
      </c>
      <c r="H17" s="29">
        <v>0</v>
      </c>
      <c r="I17" s="29">
        <v>0</v>
      </c>
      <c r="J17" s="29">
        <v>0</v>
      </c>
      <c r="K17" s="29">
        <v>3</v>
      </c>
      <c r="L17" s="29">
        <v>4</v>
      </c>
      <c r="M17" s="29">
        <v>2</v>
      </c>
      <c r="N17" s="407">
        <v>0</v>
      </c>
      <c r="O17" s="407">
        <v>3</v>
      </c>
      <c r="P17" s="407">
        <v>3</v>
      </c>
      <c r="Q17" s="426">
        <v>1</v>
      </c>
      <c r="R17" s="27"/>
      <c r="S17"/>
      <c r="T17"/>
      <c r="U17" s="238"/>
      <c r="V17" s="238"/>
      <c r="W17" s="238"/>
      <c r="X17"/>
      <c r="Y17"/>
      <c r="BO17" s="5"/>
    </row>
    <row r="18" spans="1:67" ht="15" customHeight="1" x14ac:dyDescent="0.25">
      <c r="A18" s="500"/>
      <c r="B18" s="500"/>
      <c r="C18" s="80"/>
      <c r="D18" s="78" t="s">
        <v>77</v>
      </c>
      <c r="E18" s="77">
        <f t="shared" si="1"/>
        <v>28</v>
      </c>
      <c r="F18" s="36">
        <v>3</v>
      </c>
      <c r="G18" s="36">
        <v>5</v>
      </c>
      <c r="H18" s="29">
        <v>1</v>
      </c>
      <c r="I18" s="29">
        <v>1</v>
      </c>
      <c r="J18" s="29">
        <v>3</v>
      </c>
      <c r="K18" s="29">
        <v>3</v>
      </c>
      <c r="L18" s="29">
        <v>3</v>
      </c>
      <c r="M18" s="29">
        <v>3</v>
      </c>
      <c r="N18" s="407">
        <v>0</v>
      </c>
      <c r="O18" s="407">
        <v>1</v>
      </c>
      <c r="P18" s="407">
        <v>2</v>
      </c>
      <c r="Q18" s="426">
        <v>3</v>
      </c>
      <c r="R18" s="27"/>
      <c r="S18"/>
      <c r="T18"/>
      <c r="U18"/>
      <c r="V18"/>
      <c r="W18"/>
      <c r="X18"/>
      <c r="Y18"/>
      <c r="BO18" s="5"/>
    </row>
    <row r="19" spans="1:67" ht="15" customHeight="1" x14ac:dyDescent="0.25">
      <c r="A19" s="500"/>
      <c r="B19" s="500"/>
      <c r="C19" s="80"/>
      <c r="D19" s="78" t="s">
        <v>78</v>
      </c>
      <c r="E19" s="77">
        <f t="shared" si="1"/>
        <v>20</v>
      </c>
      <c r="F19" s="36">
        <v>0</v>
      </c>
      <c r="G19" s="36">
        <v>1</v>
      </c>
      <c r="H19" s="29">
        <v>2</v>
      </c>
      <c r="I19" s="29">
        <v>2</v>
      </c>
      <c r="J19" s="29">
        <v>0</v>
      </c>
      <c r="K19" s="29">
        <v>3</v>
      </c>
      <c r="L19" s="29">
        <v>0</v>
      </c>
      <c r="M19" s="29">
        <v>1</v>
      </c>
      <c r="N19" s="407">
        <v>4</v>
      </c>
      <c r="O19" s="407">
        <v>2</v>
      </c>
      <c r="P19" s="407">
        <v>2</v>
      </c>
      <c r="Q19" s="426">
        <v>3</v>
      </c>
      <c r="R19" s="27"/>
      <c r="S19"/>
      <c r="T19"/>
      <c r="U19"/>
      <c r="V19"/>
      <c r="W19"/>
      <c r="X19"/>
      <c r="Y19"/>
      <c r="BO19" s="5"/>
    </row>
    <row r="20" spans="1:67" ht="15" customHeight="1" x14ac:dyDescent="0.25">
      <c r="A20" s="500"/>
      <c r="B20" s="500"/>
      <c r="C20" s="81"/>
      <c r="D20" s="502" t="s">
        <v>155</v>
      </c>
      <c r="E20" s="83">
        <f t="shared" si="1"/>
        <v>148</v>
      </c>
      <c r="F20" s="84">
        <v>11</v>
      </c>
      <c r="G20" s="84">
        <v>15</v>
      </c>
      <c r="H20" s="345">
        <v>12</v>
      </c>
      <c r="I20" s="345">
        <v>17</v>
      </c>
      <c r="J20" s="345">
        <v>10</v>
      </c>
      <c r="K20" s="345">
        <v>11</v>
      </c>
      <c r="L20" s="318">
        <v>16</v>
      </c>
      <c r="M20" s="318">
        <v>13</v>
      </c>
      <c r="N20" s="409">
        <v>14</v>
      </c>
      <c r="O20" s="409">
        <v>7</v>
      </c>
      <c r="P20" s="408">
        <v>10</v>
      </c>
      <c r="Q20" s="427">
        <v>12</v>
      </c>
      <c r="R20" s="560"/>
      <c r="S20"/>
      <c r="T20"/>
      <c r="U20"/>
      <c r="V20"/>
      <c r="W20"/>
      <c r="X20"/>
      <c r="Y20"/>
      <c r="BO20" s="5"/>
    </row>
    <row r="21" spans="1:67" ht="15" customHeight="1" x14ac:dyDescent="0.25">
      <c r="A21" s="799"/>
      <c r="B21" s="799"/>
      <c r="C21" s="688" t="s">
        <v>199</v>
      </c>
      <c r="D21" s="563"/>
      <c r="E21" s="509">
        <f>SUM(E22:E35)</f>
        <v>295.16666666666663</v>
      </c>
      <c r="F21" s="510">
        <f>SUM(F22:F35)</f>
        <v>281</v>
      </c>
      <c r="G21" s="510">
        <f>SUM(G22:G35)</f>
        <v>286</v>
      </c>
      <c r="H21" s="510">
        <f t="shared" ref="H21:Q21" si="2">SUM(H22:H35)</f>
        <v>289</v>
      </c>
      <c r="I21" s="510">
        <f t="shared" si="2"/>
        <v>289</v>
      </c>
      <c r="J21" s="510">
        <f t="shared" si="2"/>
        <v>289</v>
      </c>
      <c r="K21" s="663">
        <f t="shared" si="2"/>
        <v>301</v>
      </c>
      <c r="L21" s="443">
        <f t="shared" si="2"/>
        <v>301</v>
      </c>
      <c r="M21" s="117">
        <f t="shared" si="2"/>
        <v>301</v>
      </c>
      <c r="N21" s="117">
        <f t="shared" si="2"/>
        <v>301</v>
      </c>
      <c r="O21" s="117">
        <f t="shared" si="2"/>
        <v>301</v>
      </c>
      <c r="P21" s="117">
        <f t="shared" si="2"/>
        <v>301</v>
      </c>
      <c r="Q21" s="425">
        <f t="shared" si="2"/>
        <v>302</v>
      </c>
      <c r="R21" s="560"/>
      <c r="S21" s="24"/>
      <c r="T21" s="24"/>
      <c r="U21" s="278"/>
      <c r="V21" s="238"/>
      <c r="W21" s="238"/>
      <c r="X21" s="238"/>
      <c r="Y21"/>
      <c r="BO21" s="5" t="s">
        <v>17</v>
      </c>
    </row>
    <row r="22" spans="1:67" ht="15" hidden="1" customHeight="1" x14ac:dyDescent="0.25">
      <c r="A22" s="503"/>
      <c r="B22" s="503"/>
      <c r="C22" s="572"/>
      <c r="D22" s="564" t="s">
        <v>87</v>
      </c>
      <c r="E22" s="511">
        <f>AVERAGE(F22:Q22)</f>
        <v>17.916666666666668</v>
      </c>
      <c r="F22" s="498">
        <v>15</v>
      </c>
      <c r="G22" s="498">
        <v>15</v>
      </c>
      <c r="H22" s="499">
        <v>15</v>
      </c>
      <c r="I22" s="499">
        <v>15</v>
      </c>
      <c r="J22" s="499">
        <v>15</v>
      </c>
      <c r="K22" s="534">
        <v>20</v>
      </c>
      <c r="L22" s="534">
        <v>20</v>
      </c>
      <c r="M22" s="680">
        <v>20</v>
      </c>
      <c r="N22" s="680">
        <v>20</v>
      </c>
      <c r="O22" s="680">
        <v>20</v>
      </c>
      <c r="P22" s="407">
        <v>20</v>
      </c>
      <c r="Q22" s="407">
        <v>20</v>
      </c>
      <c r="R22" s="560"/>
      <c r="S22" s="238"/>
      <c r="T22" s="238"/>
      <c r="U22" s="238"/>
      <c r="V22" s="238"/>
      <c r="W22" s="238"/>
      <c r="X22" s="238"/>
      <c r="Y22"/>
      <c r="BO22" s="5"/>
    </row>
    <row r="23" spans="1:67" ht="15" hidden="1" customHeight="1" x14ac:dyDescent="0.25">
      <c r="A23" s="503"/>
      <c r="B23" s="503"/>
      <c r="C23" s="572"/>
      <c r="D23" s="564" t="s">
        <v>88</v>
      </c>
      <c r="E23" s="511">
        <f t="shared" ref="E23:E35" si="3">AVERAGE(F23:Q23)</f>
        <v>24.583333333333332</v>
      </c>
      <c r="F23" s="498">
        <v>24</v>
      </c>
      <c r="G23" s="498">
        <v>24</v>
      </c>
      <c r="H23" s="499">
        <v>24</v>
      </c>
      <c r="I23" s="499">
        <v>24</v>
      </c>
      <c r="J23" s="499">
        <v>24</v>
      </c>
      <c r="K23" s="534">
        <v>25</v>
      </c>
      <c r="L23" s="534">
        <v>25</v>
      </c>
      <c r="M23" s="534">
        <v>25</v>
      </c>
      <c r="N23" s="534">
        <v>25</v>
      </c>
      <c r="O23" s="534">
        <v>25</v>
      </c>
      <c r="P23" s="407">
        <v>25</v>
      </c>
      <c r="Q23" s="407">
        <v>25</v>
      </c>
      <c r="R23" s="560"/>
      <c r="S23" s="238"/>
      <c r="T23" s="238"/>
      <c r="U23" s="238"/>
      <c r="V23" s="238"/>
      <c r="W23" s="238"/>
      <c r="X23" s="238"/>
      <c r="Y23"/>
      <c r="BO23" s="5"/>
    </row>
    <row r="24" spans="1:67" ht="15" hidden="1" customHeight="1" x14ac:dyDescent="0.25">
      <c r="A24" s="503"/>
      <c r="B24" s="503"/>
      <c r="C24" s="572"/>
      <c r="D24" s="564" t="s">
        <v>89</v>
      </c>
      <c r="E24" s="511">
        <f t="shared" si="3"/>
        <v>32.916666666666664</v>
      </c>
      <c r="F24" s="498">
        <v>30</v>
      </c>
      <c r="G24" s="498">
        <v>30</v>
      </c>
      <c r="H24" s="499">
        <v>30</v>
      </c>
      <c r="I24" s="499">
        <v>30</v>
      </c>
      <c r="J24" s="499">
        <v>30</v>
      </c>
      <c r="K24" s="534">
        <v>35</v>
      </c>
      <c r="L24" s="534">
        <v>35</v>
      </c>
      <c r="M24" s="534">
        <v>35</v>
      </c>
      <c r="N24" s="534">
        <v>35</v>
      </c>
      <c r="O24" s="534">
        <v>35</v>
      </c>
      <c r="P24" s="407">
        <v>35</v>
      </c>
      <c r="Q24" s="407">
        <v>35</v>
      </c>
      <c r="R24" s="560"/>
      <c r="S24"/>
      <c r="T24"/>
      <c r="U24" s="238"/>
      <c r="V24" s="238"/>
      <c r="W24" s="238"/>
      <c r="X24" s="238"/>
      <c r="Y24"/>
      <c r="BO24" s="5"/>
    </row>
    <row r="25" spans="1:67" ht="15" hidden="1" customHeight="1" x14ac:dyDescent="0.25">
      <c r="A25" s="503"/>
      <c r="B25" s="503"/>
      <c r="C25" s="572"/>
      <c r="D25" s="564" t="s">
        <v>90</v>
      </c>
      <c r="E25" s="511">
        <f t="shared" si="3"/>
        <v>33.5</v>
      </c>
      <c r="F25" s="498">
        <v>30</v>
      </c>
      <c r="G25" s="498">
        <v>31</v>
      </c>
      <c r="H25" s="499">
        <v>34</v>
      </c>
      <c r="I25" s="499">
        <v>34</v>
      </c>
      <c r="J25" s="499">
        <v>34</v>
      </c>
      <c r="K25" s="534">
        <v>34</v>
      </c>
      <c r="L25" s="534">
        <v>34</v>
      </c>
      <c r="M25" s="534">
        <v>34</v>
      </c>
      <c r="N25" s="534">
        <v>34</v>
      </c>
      <c r="O25" s="534">
        <v>34</v>
      </c>
      <c r="P25" s="407">
        <v>34</v>
      </c>
      <c r="Q25" s="407">
        <v>35</v>
      </c>
      <c r="R25" s="560"/>
      <c r="S25"/>
      <c r="T25"/>
      <c r="U25" s="238"/>
      <c r="V25" s="238"/>
      <c r="W25" s="238"/>
      <c r="X25" s="238"/>
      <c r="Y25"/>
      <c r="BO25" s="5"/>
    </row>
    <row r="26" spans="1:67" ht="15" hidden="1" customHeight="1" x14ac:dyDescent="0.25">
      <c r="A26" s="503"/>
      <c r="B26" s="503"/>
      <c r="C26" s="572"/>
      <c r="D26" s="564" t="s">
        <v>91</v>
      </c>
      <c r="E26" s="511">
        <f t="shared" si="3"/>
        <v>34.25</v>
      </c>
      <c r="F26" s="498">
        <v>30</v>
      </c>
      <c r="G26" s="498">
        <v>34</v>
      </c>
      <c r="H26" s="499">
        <v>34</v>
      </c>
      <c r="I26" s="499">
        <v>34</v>
      </c>
      <c r="J26" s="499">
        <v>34</v>
      </c>
      <c r="K26" s="534">
        <v>35</v>
      </c>
      <c r="L26" s="534">
        <v>35</v>
      </c>
      <c r="M26" s="534">
        <v>35</v>
      </c>
      <c r="N26" s="534">
        <v>35</v>
      </c>
      <c r="O26" s="534">
        <v>35</v>
      </c>
      <c r="P26" s="407">
        <v>35</v>
      </c>
      <c r="Q26" s="407">
        <v>35</v>
      </c>
      <c r="R26" s="560"/>
      <c r="S26"/>
      <c r="T26"/>
      <c r="U26" s="238"/>
      <c r="V26" s="238"/>
      <c r="W26" s="238"/>
      <c r="X26" s="238"/>
      <c r="Y26"/>
      <c r="BO26" s="5"/>
    </row>
    <row r="27" spans="1:67" ht="15" hidden="1" customHeight="1" x14ac:dyDescent="0.25">
      <c r="A27" s="503"/>
      <c r="B27" s="503"/>
      <c r="C27" s="572"/>
      <c r="D27" s="564" t="s">
        <v>92</v>
      </c>
      <c r="E27" s="511">
        <f t="shared" si="3"/>
        <v>34</v>
      </c>
      <c r="F27" s="498">
        <v>34</v>
      </c>
      <c r="G27" s="498">
        <v>34</v>
      </c>
      <c r="H27" s="499">
        <v>34</v>
      </c>
      <c r="I27" s="499">
        <v>34</v>
      </c>
      <c r="J27" s="499">
        <v>34</v>
      </c>
      <c r="K27" s="534">
        <v>34</v>
      </c>
      <c r="L27" s="534">
        <v>34</v>
      </c>
      <c r="M27" s="534">
        <v>34</v>
      </c>
      <c r="N27" s="534">
        <v>34</v>
      </c>
      <c r="O27" s="534">
        <v>34</v>
      </c>
      <c r="P27" s="407">
        <v>34</v>
      </c>
      <c r="Q27" s="407">
        <v>34</v>
      </c>
      <c r="R27" s="560"/>
      <c r="S27"/>
      <c r="T27"/>
      <c r="U27" s="238"/>
      <c r="V27" s="238"/>
      <c r="W27" s="238"/>
      <c r="X27" s="238"/>
      <c r="Y27"/>
      <c r="BO27" s="5"/>
    </row>
    <row r="28" spans="1:67" ht="15" hidden="1" customHeight="1" x14ac:dyDescent="0.25">
      <c r="A28" s="503"/>
      <c r="B28" s="503"/>
      <c r="C28" s="572"/>
      <c r="D28" s="564" t="s">
        <v>187</v>
      </c>
      <c r="E28" s="511">
        <f t="shared" si="3"/>
        <v>35</v>
      </c>
      <c r="F28" s="498">
        <v>35</v>
      </c>
      <c r="G28" s="498">
        <v>35</v>
      </c>
      <c r="H28" s="498">
        <v>35</v>
      </c>
      <c r="I28" s="498">
        <v>35</v>
      </c>
      <c r="J28" s="498">
        <v>35</v>
      </c>
      <c r="K28" s="535">
        <v>35</v>
      </c>
      <c r="L28" s="535">
        <v>35</v>
      </c>
      <c r="M28" s="535">
        <v>35</v>
      </c>
      <c r="N28" s="535">
        <v>35</v>
      </c>
      <c r="O28" s="535">
        <v>35</v>
      </c>
      <c r="P28" s="407">
        <v>35</v>
      </c>
      <c r="Q28" s="407">
        <v>35</v>
      </c>
      <c r="R28" s="560"/>
      <c r="S28"/>
      <c r="T28"/>
      <c r="U28" s="238"/>
      <c r="V28" s="238"/>
      <c r="W28" s="238"/>
      <c r="X28" s="238"/>
      <c r="Y28"/>
      <c r="BO28" s="5"/>
    </row>
    <row r="29" spans="1:67" ht="15" hidden="1" customHeight="1" x14ac:dyDescent="0.25">
      <c r="A29" s="503"/>
      <c r="B29" s="503"/>
      <c r="C29" s="572"/>
      <c r="D29" s="564" t="s">
        <v>93</v>
      </c>
      <c r="E29" s="511">
        <f t="shared" si="3"/>
        <v>24</v>
      </c>
      <c r="F29" s="498">
        <v>24</v>
      </c>
      <c r="G29" s="498">
        <v>24</v>
      </c>
      <c r="H29" s="499">
        <v>24</v>
      </c>
      <c r="I29" s="499">
        <v>24</v>
      </c>
      <c r="J29" s="499">
        <v>24</v>
      </c>
      <c r="K29" s="534">
        <v>24</v>
      </c>
      <c r="L29" s="534">
        <v>24</v>
      </c>
      <c r="M29" s="534">
        <v>24</v>
      </c>
      <c r="N29" s="534">
        <v>24</v>
      </c>
      <c r="O29" s="534">
        <v>24</v>
      </c>
      <c r="P29" s="407">
        <v>24</v>
      </c>
      <c r="Q29" s="407">
        <v>24</v>
      </c>
      <c r="R29" s="560"/>
      <c r="S29"/>
      <c r="T29"/>
      <c r="U29" s="238"/>
      <c r="V29" s="238"/>
      <c r="W29" s="238"/>
      <c r="X29" s="238"/>
      <c r="Y29"/>
      <c r="BO29" s="5"/>
    </row>
    <row r="30" spans="1:67" ht="15" hidden="1" customHeight="1" x14ac:dyDescent="0.25">
      <c r="A30" s="503"/>
      <c r="B30" s="503"/>
      <c r="C30" s="572"/>
      <c r="D30" s="564" t="s">
        <v>79</v>
      </c>
      <c r="E30" s="511">
        <f t="shared" si="3"/>
        <v>9</v>
      </c>
      <c r="F30" s="498">
        <v>9</v>
      </c>
      <c r="G30" s="498">
        <v>9</v>
      </c>
      <c r="H30" s="499">
        <v>9</v>
      </c>
      <c r="I30" s="499">
        <v>9</v>
      </c>
      <c r="J30" s="499">
        <v>9</v>
      </c>
      <c r="K30" s="534">
        <v>9</v>
      </c>
      <c r="L30" s="534">
        <v>9</v>
      </c>
      <c r="M30" s="534">
        <v>9</v>
      </c>
      <c r="N30" s="534">
        <v>9</v>
      </c>
      <c r="O30" s="534">
        <v>9</v>
      </c>
      <c r="P30" s="407">
        <v>9</v>
      </c>
      <c r="Q30" s="407">
        <v>9</v>
      </c>
      <c r="R30" s="560"/>
      <c r="S30"/>
      <c r="T30"/>
      <c r="U30" s="238"/>
      <c r="V30" s="238"/>
      <c r="W30" s="238"/>
      <c r="X30" s="238"/>
      <c r="Y30"/>
      <c r="BO30" s="5"/>
    </row>
    <row r="31" spans="1:67" ht="15" hidden="1" customHeight="1" x14ac:dyDescent="0.25">
      <c r="A31" s="503"/>
      <c r="B31" s="503"/>
      <c r="C31" s="572"/>
      <c r="D31" s="564" t="s">
        <v>75</v>
      </c>
      <c r="E31" s="511">
        <f t="shared" si="3"/>
        <v>14</v>
      </c>
      <c r="F31" s="498">
        <v>14</v>
      </c>
      <c r="G31" s="498">
        <v>14</v>
      </c>
      <c r="H31" s="499">
        <v>14</v>
      </c>
      <c r="I31" s="499">
        <v>14</v>
      </c>
      <c r="J31" s="499">
        <v>14</v>
      </c>
      <c r="K31" s="534">
        <v>14</v>
      </c>
      <c r="L31" s="534">
        <v>14</v>
      </c>
      <c r="M31" s="534">
        <v>14</v>
      </c>
      <c r="N31" s="534">
        <v>14</v>
      </c>
      <c r="O31" s="534">
        <v>14</v>
      </c>
      <c r="P31" s="407">
        <v>14</v>
      </c>
      <c r="Q31" s="407">
        <v>14</v>
      </c>
      <c r="R31" s="560"/>
      <c r="S31"/>
      <c r="T31"/>
      <c r="U31" s="238"/>
      <c r="V31" s="238"/>
      <c r="W31" s="238"/>
      <c r="X31"/>
      <c r="Y31"/>
      <c r="BO31" s="5"/>
    </row>
    <row r="32" spans="1:67" ht="15" hidden="1" customHeight="1" x14ac:dyDescent="0.25">
      <c r="A32" s="503"/>
      <c r="B32" s="503"/>
      <c r="C32" s="572"/>
      <c r="D32" s="564" t="s">
        <v>76</v>
      </c>
      <c r="E32" s="511">
        <f t="shared" si="3"/>
        <v>8</v>
      </c>
      <c r="F32" s="498">
        <v>8</v>
      </c>
      <c r="G32" s="498">
        <v>8</v>
      </c>
      <c r="H32" s="499">
        <v>8</v>
      </c>
      <c r="I32" s="499">
        <v>8</v>
      </c>
      <c r="J32" s="499">
        <v>8</v>
      </c>
      <c r="K32" s="534">
        <v>8</v>
      </c>
      <c r="L32" s="534">
        <v>8</v>
      </c>
      <c r="M32" s="534">
        <v>8</v>
      </c>
      <c r="N32" s="534">
        <v>8</v>
      </c>
      <c r="O32" s="534">
        <v>8</v>
      </c>
      <c r="P32" s="407">
        <v>8</v>
      </c>
      <c r="Q32" s="407">
        <v>8</v>
      </c>
      <c r="R32" s="560"/>
      <c r="S32"/>
      <c r="T32"/>
      <c r="U32" s="238"/>
      <c r="V32" s="238"/>
      <c r="W32" s="238"/>
      <c r="X32"/>
      <c r="Y32"/>
      <c r="BO32" s="5"/>
    </row>
    <row r="33" spans="1:67" ht="15" hidden="1" customHeight="1" x14ac:dyDescent="0.25">
      <c r="A33" s="503"/>
      <c r="B33" s="503"/>
      <c r="C33" s="572"/>
      <c r="D33" s="564" t="s">
        <v>77</v>
      </c>
      <c r="E33" s="511">
        <f t="shared" si="3"/>
        <v>10</v>
      </c>
      <c r="F33" s="498">
        <v>10</v>
      </c>
      <c r="G33" s="498">
        <v>10</v>
      </c>
      <c r="H33" s="499">
        <v>10</v>
      </c>
      <c r="I33" s="499">
        <v>10</v>
      </c>
      <c r="J33" s="499">
        <v>10</v>
      </c>
      <c r="K33" s="534">
        <v>10</v>
      </c>
      <c r="L33" s="534">
        <v>10</v>
      </c>
      <c r="M33" s="534">
        <v>10</v>
      </c>
      <c r="N33" s="534">
        <v>10</v>
      </c>
      <c r="O33" s="534">
        <v>10</v>
      </c>
      <c r="P33" s="407">
        <v>10</v>
      </c>
      <c r="Q33" s="407">
        <v>10</v>
      </c>
      <c r="R33" s="560"/>
      <c r="S33"/>
      <c r="T33"/>
      <c r="U33"/>
      <c r="V33"/>
      <c r="W33"/>
      <c r="X33"/>
      <c r="Y33"/>
      <c r="BO33" s="5"/>
    </row>
    <row r="34" spans="1:67" ht="15" hidden="1" customHeight="1" x14ac:dyDescent="0.25">
      <c r="A34" s="503"/>
      <c r="B34" s="503"/>
      <c r="C34" s="572"/>
      <c r="D34" s="564" t="s">
        <v>78</v>
      </c>
      <c r="E34" s="511">
        <f t="shared" si="3"/>
        <v>6</v>
      </c>
      <c r="F34" s="498">
        <v>6</v>
      </c>
      <c r="G34" s="498">
        <v>6</v>
      </c>
      <c r="H34" s="499">
        <v>6</v>
      </c>
      <c r="I34" s="499">
        <v>6</v>
      </c>
      <c r="J34" s="499">
        <v>6</v>
      </c>
      <c r="K34" s="534">
        <v>6</v>
      </c>
      <c r="L34" s="534">
        <v>6</v>
      </c>
      <c r="M34" s="534">
        <v>6</v>
      </c>
      <c r="N34" s="534">
        <v>6</v>
      </c>
      <c r="O34" s="534">
        <v>6</v>
      </c>
      <c r="P34" s="407">
        <v>6</v>
      </c>
      <c r="Q34" s="407">
        <v>6</v>
      </c>
      <c r="R34" s="560"/>
      <c r="S34"/>
      <c r="T34"/>
      <c r="U34"/>
      <c r="V34"/>
      <c r="W34"/>
      <c r="X34"/>
      <c r="Y34"/>
      <c r="BO34" s="5"/>
    </row>
    <row r="35" spans="1:67" ht="15" hidden="1" customHeight="1" x14ac:dyDescent="0.25">
      <c r="A35" s="503"/>
      <c r="B35" s="503"/>
      <c r="C35" s="572"/>
      <c r="D35" s="565" t="s">
        <v>155</v>
      </c>
      <c r="E35" s="511">
        <f t="shared" si="3"/>
        <v>12</v>
      </c>
      <c r="F35" s="498">
        <v>12</v>
      </c>
      <c r="G35" s="498">
        <v>12</v>
      </c>
      <c r="H35" s="499">
        <v>12</v>
      </c>
      <c r="I35" s="499">
        <v>12</v>
      </c>
      <c r="J35" s="499">
        <v>12</v>
      </c>
      <c r="K35" s="534">
        <v>12</v>
      </c>
      <c r="L35" s="534">
        <v>12</v>
      </c>
      <c r="M35" s="534">
        <v>12</v>
      </c>
      <c r="N35" s="534">
        <v>12</v>
      </c>
      <c r="O35" s="534">
        <v>12</v>
      </c>
      <c r="P35" s="409">
        <v>12</v>
      </c>
      <c r="Q35" s="409">
        <v>12</v>
      </c>
      <c r="R35" s="560"/>
      <c r="S35"/>
      <c r="T35"/>
      <c r="U35"/>
      <c r="V35"/>
      <c r="W35"/>
      <c r="X35"/>
      <c r="Y35"/>
      <c r="BO35" s="5"/>
    </row>
    <row r="36" spans="1:67" ht="15" customHeight="1" x14ac:dyDescent="0.25">
      <c r="A36" s="799"/>
      <c r="B36" s="799"/>
      <c r="C36" s="689" t="s">
        <v>80</v>
      </c>
      <c r="D36" s="566"/>
      <c r="E36" s="512">
        <f>SUM(F36:Q36)</f>
        <v>95130</v>
      </c>
      <c r="F36" s="513">
        <f>SUM(F37:F50)</f>
        <v>7267</v>
      </c>
      <c r="G36" s="513">
        <f>SUM(G37:G50)</f>
        <v>7273</v>
      </c>
      <c r="H36" s="513">
        <f t="shared" ref="H36:Q36" si="4">SUM(H37:H50)</f>
        <v>8143</v>
      </c>
      <c r="I36" s="513">
        <f t="shared" si="4"/>
        <v>8025</v>
      </c>
      <c r="J36" s="513">
        <f t="shared" si="4"/>
        <v>8377</v>
      </c>
      <c r="K36" s="664">
        <f t="shared" si="4"/>
        <v>7803</v>
      </c>
      <c r="L36" s="536">
        <f t="shared" si="4"/>
        <v>8097</v>
      </c>
      <c r="M36" s="536">
        <f t="shared" si="4"/>
        <v>7907</v>
      </c>
      <c r="N36" s="99">
        <f t="shared" si="4"/>
        <v>8097</v>
      </c>
      <c r="O36" s="77">
        <f t="shared" si="4"/>
        <v>8111</v>
      </c>
      <c r="P36" s="77">
        <f t="shared" si="4"/>
        <v>8137</v>
      </c>
      <c r="Q36" s="424">
        <f t="shared" si="4"/>
        <v>7893</v>
      </c>
      <c r="R36" s="560"/>
      <c r="S36" s="24"/>
      <c r="T36" s="24"/>
      <c r="U36" s="278"/>
      <c r="V36" s="238"/>
      <c r="W36" s="238"/>
      <c r="X36" s="238"/>
      <c r="Y36"/>
      <c r="BO36" s="5" t="s">
        <v>17</v>
      </c>
    </row>
    <row r="37" spans="1:67" ht="15" hidden="1" customHeight="1" x14ac:dyDescent="0.25">
      <c r="A37" s="503"/>
      <c r="B37" s="503"/>
      <c r="C37" s="572"/>
      <c r="D37" s="564" t="s">
        <v>87</v>
      </c>
      <c r="E37" s="513">
        <f t="shared" ref="E37:E50" si="5">SUM(F37:Q37)</f>
        <v>4785</v>
      </c>
      <c r="F37" s="498">
        <v>304</v>
      </c>
      <c r="G37" s="498">
        <v>330</v>
      </c>
      <c r="H37" s="499">
        <v>420</v>
      </c>
      <c r="I37" s="499">
        <v>414</v>
      </c>
      <c r="J37" s="499">
        <v>423</v>
      </c>
      <c r="K37" s="534">
        <v>417</v>
      </c>
      <c r="L37" s="534">
        <v>423</v>
      </c>
      <c r="M37" s="534">
        <v>448</v>
      </c>
      <c r="N37" s="407">
        <v>456</v>
      </c>
      <c r="O37" s="407">
        <v>382</v>
      </c>
      <c r="P37" s="407">
        <v>354</v>
      </c>
      <c r="Q37" s="426">
        <v>414</v>
      </c>
      <c r="R37" s="560"/>
      <c r="S37" s="238"/>
      <c r="T37" s="238"/>
      <c r="U37" s="238"/>
      <c r="V37" s="238"/>
      <c r="W37" s="238"/>
      <c r="X37" s="238"/>
      <c r="Y37"/>
      <c r="BO37" s="5"/>
    </row>
    <row r="38" spans="1:67" ht="15" hidden="1" customHeight="1" x14ac:dyDescent="0.25">
      <c r="A38" s="503"/>
      <c r="B38" s="503"/>
      <c r="C38" s="572"/>
      <c r="D38" s="564" t="s">
        <v>88</v>
      </c>
      <c r="E38" s="513">
        <f t="shared" si="5"/>
        <v>8545</v>
      </c>
      <c r="F38" s="498">
        <v>734</v>
      </c>
      <c r="G38" s="498">
        <v>670</v>
      </c>
      <c r="H38" s="499">
        <v>719</v>
      </c>
      <c r="I38" s="499">
        <v>716</v>
      </c>
      <c r="J38" s="499">
        <v>742</v>
      </c>
      <c r="K38" s="534">
        <v>719</v>
      </c>
      <c r="L38" s="534">
        <v>760</v>
      </c>
      <c r="M38" s="534">
        <v>734</v>
      </c>
      <c r="N38" s="407">
        <v>718</v>
      </c>
      <c r="O38" s="407">
        <v>736</v>
      </c>
      <c r="P38" s="407">
        <v>654</v>
      </c>
      <c r="Q38" s="426">
        <v>643</v>
      </c>
      <c r="R38" s="560"/>
      <c r="S38" s="238"/>
      <c r="T38" s="238"/>
      <c r="U38" s="238"/>
      <c r="V38" s="238"/>
      <c r="W38" s="238"/>
      <c r="X38" s="238"/>
      <c r="Y38"/>
      <c r="BO38" s="5"/>
    </row>
    <row r="39" spans="1:67" ht="15" hidden="1" customHeight="1" x14ac:dyDescent="0.25">
      <c r="A39" s="503"/>
      <c r="B39" s="503"/>
      <c r="C39" s="572"/>
      <c r="D39" s="564" t="s">
        <v>89</v>
      </c>
      <c r="E39" s="513">
        <f t="shared" si="5"/>
        <v>10542</v>
      </c>
      <c r="F39" s="498">
        <v>788</v>
      </c>
      <c r="G39" s="498">
        <v>732</v>
      </c>
      <c r="H39" s="499">
        <v>893</v>
      </c>
      <c r="I39" s="499">
        <v>854</v>
      </c>
      <c r="J39" s="499">
        <v>863</v>
      </c>
      <c r="K39" s="534">
        <v>808</v>
      </c>
      <c r="L39" s="534">
        <v>899</v>
      </c>
      <c r="M39" s="534">
        <v>966</v>
      </c>
      <c r="N39" s="407">
        <v>926</v>
      </c>
      <c r="O39" s="407">
        <v>920</v>
      </c>
      <c r="P39" s="407">
        <v>995</v>
      </c>
      <c r="Q39" s="426">
        <v>898</v>
      </c>
      <c r="R39" s="560"/>
      <c r="S39"/>
      <c r="T39"/>
      <c r="U39" s="238"/>
      <c r="V39" s="238"/>
      <c r="W39" s="238"/>
      <c r="X39" s="238"/>
      <c r="Y39"/>
      <c r="BO39" s="5"/>
    </row>
    <row r="40" spans="1:67" ht="15" hidden="1" customHeight="1" x14ac:dyDescent="0.25">
      <c r="A40" s="503"/>
      <c r="B40" s="503"/>
      <c r="C40" s="572"/>
      <c r="D40" s="564" t="s">
        <v>90</v>
      </c>
      <c r="E40" s="513">
        <f t="shared" si="5"/>
        <v>10341</v>
      </c>
      <c r="F40" s="498">
        <v>736</v>
      </c>
      <c r="G40" s="498">
        <v>821</v>
      </c>
      <c r="H40" s="499">
        <v>957</v>
      </c>
      <c r="I40" s="499">
        <v>947</v>
      </c>
      <c r="J40" s="499">
        <v>967</v>
      </c>
      <c r="K40" s="534">
        <v>790</v>
      </c>
      <c r="L40" s="534">
        <v>863</v>
      </c>
      <c r="M40" s="534">
        <v>718</v>
      </c>
      <c r="N40" s="407">
        <v>829</v>
      </c>
      <c r="O40" s="407">
        <v>914</v>
      </c>
      <c r="P40" s="407">
        <v>963</v>
      </c>
      <c r="Q40" s="426">
        <v>836</v>
      </c>
      <c r="R40" s="560"/>
      <c r="S40"/>
      <c r="T40"/>
      <c r="U40" s="238"/>
      <c r="V40" s="238"/>
      <c r="W40" s="238"/>
      <c r="X40" s="238"/>
      <c r="Y40"/>
      <c r="BO40" s="5"/>
    </row>
    <row r="41" spans="1:67" ht="15" hidden="1" customHeight="1" x14ac:dyDescent="0.25">
      <c r="A41" s="503"/>
      <c r="B41" s="503"/>
      <c r="C41" s="572"/>
      <c r="D41" s="564" t="s">
        <v>91</v>
      </c>
      <c r="E41" s="513">
        <f t="shared" si="5"/>
        <v>11339</v>
      </c>
      <c r="F41" s="498">
        <v>722</v>
      </c>
      <c r="G41" s="498">
        <v>836</v>
      </c>
      <c r="H41" s="499">
        <v>979</v>
      </c>
      <c r="I41" s="499">
        <v>991</v>
      </c>
      <c r="J41" s="499">
        <v>1016</v>
      </c>
      <c r="K41" s="534">
        <v>954</v>
      </c>
      <c r="L41" s="534">
        <v>1020</v>
      </c>
      <c r="M41" s="534">
        <v>1012</v>
      </c>
      <c r="N41" s="407">
        <v>976</v>
      </c>
      <c r="O41" s="407">
        <v>932</v>
      </c>
      <c r="P41" s="407">
        <v>1001</v>
      </c>
      <c r="Q41" s="426">
        <v>900</v>
      </c>
      <c r="R41" s="560"/>
      <c r="S41"/>
      <c r="T41"/>
      <c r="U41" s="238"/>
      <c r="V41" s="238"/>
      <c r="W41" s="238"/>
      <c r="X41" s="238"/>
      <c r="Y41"/>
      <c r="BO41" s="5"/>
    </row>
    <row r="42" spans="1:67" ht="15" hidden="1" customHeight="1" x14ac:dyDescent="0.25">
      <c r="A42" s="503"/>
      <c r="B42" s="503"/>
      <c r="C42" s="572"/>
      <c r="D42" s="564" t="s">
        <v>92</v>
      </c>
      <c r="E42" s="513">
        <f t="shared" si="5"/>
        <v>11007</v>
      </c>
      <c r="F42" s="498">
        <v>850</v>
      </c>
      <c r="G42" s="498">
        <v>894</v>
      </c>
      <c r="H42" s="499">
        <v>896</v>
      </c>
      <c r="I42" s="499">
        <v>900</v>
      </c>
      <c r="J42" s="499">
        <v>980</v>
      </c>
      <c r="K42" s="534">
        <v>938</v>
      </c>
      <c r="L42" s="534">
        <v>900</v>
      </c>
      <c r="M42" s="534">
        <v>935</v>
      </c>
      <c r="N42" s="407">
        <v>956</v>
      </c>
      <c r="O42" s="407">
        <v>918</v>
      </c>
      <c r="P42" s="407">
        <v>915</v>
      </c>
      <c r="Q42" s="426">
        <v>925</v>
      </c>
      <c r="R42" s="560"/>
      <c r="S42"/>
      <c r="T42"/>
      <c r="U42" s="238"/>
      <c r="V42" s="238"/>
      <c r="W42" s="238"/>
      <c r="X42" s="238"/>
      <c r="Y42"/>
      <c r="BO42" s="5"/>
    </row>
    <row r="43" spans="1:67" ht="15" hidden="1" customHeight="1" x14ac:dyDescent="0.25">
      <c r="A43" s="503"/>
      <c r="B43" s="503"/>
      <c r="C43" s="572"/>
      <c r="D43" s="564" t="s">
        <v>187</v>
      </c>
      <c r="E43" s="513">
        <f t="shared" si="5"/>
        <v>11381</v>
      </c>
      <c r="F43" s="498">
        <v>848</v>
      </c>
      <c r="G43" s="498">
        <v>892</v>
      </c>
      <c r="H43" s="498">
        <v>979</v>
      </c>
      <c r="I43" s="498">
        <v>995</v>
      </c>
      <c r="J43" s="498">
        <v>1012</v>
      </c>
      <c r="K43" s="535">
        <v>937</v>
      </c>
      <c r="L43" s="535">
        <v>964</v>
      </c>
      <c r="M43" s="534">
        <v>879</v>
      </c>
      <c r="N43" s="407">
        <v>965</v>
      </c>
      <c r="O43" s="407">
        <v>964</v>
      </c>
      <c r="P43" s="407">
        <v>981</v>
      </c>
      <c r="Q43" s="426">
        <v>965</v>
      </c>
      <c r="R43" s="560"/>
      <c r="S43"/>
      <c r="T43"/>
      <c r="U43" s="238"/>
      <c r="V43" s="238"/>
      <c r="W43" s="238"/>
      <c r="X43" s="238"/>
      <c r="Y43"/>
      <c r="BO43" s="5"/>
    </row>
    <row r="44" spans="1:67" ht="15" hidden="1" customHeight="1" x14ac:dyDescent="0.25">
      <c r="A44" s="503"/>
      <c r="B44" s="503"/>
      <c r="C44" s="572"/>
      <c r="D44" s="564" t="s">
        <v>93</v>
      </c>
      <c r="E44" s="513">
        <f t="shared" si="5"/>
        <v>7048</v>
      </c>
      <c r="F44" s="498">
        <v>599</v>
      </c>
      <c r="G44" s="498">
        <v>589</v>
      </c>
      <c r="H44" s="499">
        <v>546</v>
      </c>
      <c r="I44" s="499">
        <v>507</v>
      </c>
      <c r="J44" s="499">
        <v>606</v>
      </c>
      <c r="K44" s="534">
        <v>555</v>
      </c>
      <c r="L44" s="534">
        <v>579</v>
      </c>
      <c r="M44" s="534">
        <v>564</v>
      </c>
      <c r="N44" s="407">
        <v>601</v>
      </c>
      <c r="O44" s="407">
        <v>618</v>
      </c>
      <c r="P44" s="407">
        <v>628</v>
      </c>
      <c r="Q44" s="426">
        <v>656</v>
      </c>
      <c r="R44" s="560"/>
      <c r="S44"/>
      <c r="T44"/>
      <c r="U44" s="238"/>
      <c r="V44" s="238"/>
      <c r="W44" s="238"/>
      <c r="X44" s="238"/>
      <c r="Y44"/>
      <c r="BO44" s="5"/>
    </row>
    <row r="45" spans="1:67" ht="15" hidden="1" customHeight="1" x14ac:dyDescent="0.25">
      <c r="A45" s="503"/>
      <c r="B45" s="503"/>
      <c r="C45" s="572"/>
      <c r="D45" s="564" t="s">
        <v>79</v>
      </c>
      <c r="E45" s="513">
        <f t="shared" si="5"/>
        <v>3127</v>
      </c>
      <c r="F45" s="498">
        <v>264</v>
      </c>
      <c r="G45" s="498">
        <v>240</v>
      </c>
      <c r="H45" s="499">
        <v>270</v>
      </c>
      <c r="I45" s="499">
        <v>259</v>
      </c>
      <c r="J45" s="499">
        <v>271</v>
      </c>
      <c r="K45" s="534">
        <v>260</v>
      </c>
      <c r="L45" s="534">
        <v>240</v>
      </c>
      <c r="M45" s="534">
        <v>266</v>
      </c>
      <c r="N45" s="407">
        <v>260</v>
      </c>
      <c r="O45" s="407">
        <v>271</v>
      </c>
      <c r="P45" s="407">
        <v>262</v>
      </c>
      <c r="Q45" s="426">
        <v>264</v>
      </c>
      <c r="R45" s="560"/>
      <c r="S45"/>
      <c r="T45"/>
      <c r="U45" s="238"/>
      <c r="V45" s="238"/>
      <c r="W45" s="238"/>
      <c r="X45" s="238"/>
      <c r="Y45"/>
      <c r="BO45" s="5"/>
    </row>
    <row r="46" spans="1:67" ht="15" hidden="1" customHeight="1" x14ac:dyDescent="0.25">
      <c r="A46" s="503"/>
      <c r="B46" s="503"/>
      <c r="C46" s="572"/>
      <c r="D46" s="564" t="s">
        <v>75</v>
      </c>
      <c r="E46" s="513">
        <f t="shared" si="5"/>
        <v>4858</v>
      </c>
      <c r="F46" s="498">
        <v>385</v>
      </c>
      <c r="G46" s="498">
        <v>367</v>
      </c>
      <c r="H46" s="499">
        <v>424</v>
      </c>
      <c r="I46" s="499">
        <v>406</v>
      </c>
      <c r="J46" s="499">
        <v>431</v>
      </c>
      <c r="K46" s="534">
        <v>410</v>
      </c>
      <c r="L46" s="534">
        <v>420</v>
      </c>
      <c r="M46" s="534">
        <v>396</v>
      </c>
      <c r="N46" s="407">
        <v>404</v>
      </c>
      <c r="O46" s="407">
        <v>411</v>
      </c>
      <c r="P46" s="407">
        <v>401</v>
      </c>
      <c r="Q46" s="426">
        <v>403</v>
      </c>
      <c r="R46" s="560"/>
      <c r="S46"/>
      <c r="T46"/>
      <c r="U46" s="238"/>
      <c r="V46" s="238"/>
      <c r="W46" s="238"/>
      <c r="X46"/>
      <c r="Y46"/>
      <c r="BO46" s="5"/>
    </row>
    <row r="47" spans="1:67" ht="15" hidden="1" customHeight="1" x14ac:dyDescent="0.25">
      <c r="A47" s="503"/>
      <c r="B47" s="503"/>
      <c r="C47" s="572"/>
      <c r="D47" s="564" t="s">
        <v>76</v>
      </c>
      <c r="E47" s="513">
        <f t="shared" si="5"/>
        <v>2741</v>
      </c>
      <c r="F47" s="498">
        <v>232</v>
      </c>
      <c r="G47" s="498">
        <v>217</v>
      </c>
      <c r="H47" s="499">
        <v>242</v>
      </c>
      <c r="I47" s="499">
        <v>233</v>
      </c>
      <c r="J47" s="499">
        <v>240</v>
      </c>
      <c r="K47" s="534">
        <v>231</v>
      </c>
      <c r="L47" s="534">
        <v>233</v>
      </c>
      <c r="M47" s="534">
        <v>225</v>
      </c>
      <c r="N47" s="407">
        <v>233</v>
      </c>
      <c r="O47" s="407">
        <v>233</v>
      </c>
      <c r="P47" s="407">
        <v>211</v>
      </c>
      <c r="Q47" s="426">
        <v>211</v>
      </c>
      <c r="R47" s="560"/>
      <c r="S47"/>
      <c r="T47"/>
      <c r="U47" s="238"/>
      <c r="V47" s="238"/>
      <c r="W47" s="238"/>
      <c r="X47"/>
      <c r="Y47"/>
      <c r="BO47" s="5"/>
    </row>
    <row r="48" spans="1:67" ht="15" hidden="1" customHeight="1" x14ac:dyDescent="0.25">
      <c r="A48" s="503"/>
      <c r="B48" s="503"/>
      <c r="C48" s="572"/>
      <c r="D48" s="564" t="s">
        <v>77</v>
      </c>
      <c r="E48" s="513">
        <f t="shared" si="5"/>
        <v>3530</v>
      </c>
      <c r="F48" s="498">
        <v>280</v>
      </c>
      <c r="G48" s="498">
        <v>263</v>
      </c>
      <c r="H48" s="499">
        <v>299</v>
      </c>
      <c r="I48" s="499">
        <v>296</v>
      </c>
      <c r="J48" s="499">
        <v>305</v>
      </c>
      <c r="K48" s="534">
        <v>300</v>
      </c>
      <c r="L48" s="534">
        <v>303</v>
      </c>
      <c r="M48" s="534">
        <v>304</v>
      </c>
      <c r="N48" s="407">
        <v>299</v>
      </c>
      <c r="O48" s="407">
        <v>298</v>
      </c>
      <c r="P48" s="407">
        <v>293</v>
      </c>
      <c r="Q48" s="426">
        <v>290</v>
      </c>
      <c r="R48" s="560"/>
      <c r="S48"/>
      <c r="T48"/>
      <c r="U48"/>
      <c r="V48"/>
      <c r="W48"/>
      <c r="X48"/>
      <c r="Y48"/>
      <c r="BO48" s="5"/>
    </row>
    <row r="49" spans="1:67" ht="15" hidden="1" customHeight="1" x14ac:dyDescent="0.25">
      <c r="A49" s="503"/>
      <c r="B49" s="503"/>
      <c r="C49" s="572"/>
      <c r="D49" s="564" t="s">
        <v>78</v>
      </c>
      <c r="E49" s="513">
        <f t="shared" si="5"/>
        <v>2119</v>
      </c>
      <c r="F49" s="498">
        <v>184</v>
      </c>
      <c r="G49" s="498">
        <v>162</v>
      </c>
      <c r="H49" s="499">
        <v>176</v>
      </c>
      <c r="I49" s="499">
        <v>175</v>
      </c>
      <c r="J49" s="499">
        <v>184</v>
      </c>
      <c r="K49" s="534">
        <v>177</v>
      </c>
      <c r="L49" s="534">
        <v>177</v>
      </c>
      <c r="M49" s="534">
        <v>184</v>
      </c>
      <c r="N49" s="407">
        <v>175</v>
      </c>
      <c r="O49" s="407">
        <v>180</v>
      </c>
      <c r="P49" s="407">
        <v>170</v>
      </c>
      <c r="Q49" s="426">
        <v>175</v>
      </c>
      <c r="R49" s="560"/>
      <c r="S49"/>
      <c r="T49"/>
      <c r="U49"/>
      <c r="V49"/>
      <c r="W49"/>
      <c r="X49"/>
      <c r="Y49"/>
      <c r="BO49" s="5"/>
    </row>
    <row r="50" spans="1:67" ht="15" hidden="1" customHeight="1" x14ac:dyDescent="0.25">
      <c r="A50" s="503"/>
      <c r="B50" s="503"/>
      <c r="C50" s="572"/>
      <c r="D50" s="565" t="s">
        <v>155</v>
      </c>
      <c r="E50" s="513">
        <f t="shared" si="5"/>
        <v>3767</v>
      </c>
      <c r="F50" s="498">
        <v>341</v>
      </c>
      <c r="G50" s="498">
        <v>260</v>
      </c>
      <c r="H50" s="499">
        <v>343</v>
      </c>
      <c r="I50" s="499">
        <v>332</v>
      </c>
      <c r="J50" s="499">
        <v>337</v>
      </c>
      <c r="K50" s="534">
        <v>307</v>
      </c>
      <c r="L50" s="534">
        <v>316</v>
      </c>
      <c r="M50" s="534">
        <v>276</v>
      </c>
      <c r="N50" s="409">
        <v>299</v>
      </c>
      <c r="O50" s="409">
        <v>334</v>
      </c>
      <c r="P50" s="409">
        <v>309</v>
      </c>
      <c r="Q50" s="426">
        <v>313</v>
      </c>
      <c r="R50" s="560"/>
      <c r="S50"/>
      <c r="T50"/>
      <c r="U50"/>
      <c r="V50"/>
      <c r="W50"/>
      <c r="X50"/>
      <c r="Y50"/>
      <c r="BO50" s="5"/>
    </row>
    <row r="51" spans="1:67" ht="15" customHeight="1" x14ac:dyDescent="0.25">
      <c r="A51" s="799"/>
      <c r="B51" s="799"/>
      <c r="C51" s="689" t="s">
        <v>81</v>
      </c>
      <c r="D51" s="566"/>
      <c r="E51" s="512">
        <f>SUM(F51:Q51)</f>
        <v>107769</v>
      </c>
      <c r="F51" s="513">
        <f>SUM(F52:F65)</f>
        <v>8711</v>
      </c>
      <c r="G51" s="513">
        <f>SUM(G52:G65)</f>
        <v>8019</v>
      </c>
      <c r="H51" s="513">
        <f t="shared" ref="H51:Q51" si="6">SUM(H52:H65)</f>
        <v>8959</v>
      </c>
      <c r="I51" s="513">
        <f t="shared" si="6"/>
        <v>8674</v>
      </c>
      <c r="J51" s="513">
        <f t="shared" si="6"/>
        <v>8961</v>
      </c>
      <c r="K51" s="664">
        <f t="shared" si="6"/>
        <v>9030</v>
      </c>
      <c r="L51" s="536">
        <f t="shared" si="6"/>
        <v>9331</v>
      </c>
      <c r="M51" s="536">
        <f t="shared" si="6"/>
        <v>9331</v>
      </c>
      <c r="N51" s="77">
        <f t="shared" si="6"/>
        <v>9030</v>
      </c>
      <c r="O51" s="77">
        <f t="shared" si="6"/>
        <v>9331</v>
      </c>
      <c r="P51" s="77">
        <f t="shared" si="6"/>
        <v>9030</v>
      </c>
      <c r="Q51" s="424">
        <f t="shared" si="6"/>
        <v>9362</v>
      </c>
      <c r="R51" s="560"/>
      <c r="S51" s="24"/>
      <c r="T51" s="24"/>
      <c r="U51" s="278"/>
      <c r="V51" s="238"/>
      <c r="W51" s="238"/>
      <c r="X51" s="238"/>
      <c r="Y51"/>
      <c r="BO51" s="5" t="s">
        <v>17</v>
      </c>
    </row>
    <row r="52" spans="1:67" ht="15" hidden="1" customHeight="1" x14ac:dyDescent="0.25">
      <c r="A52" s="503"/>
      <c r="B52" s="503"/>
      <c r="C52" s="572"/>
      <c r="D52" s="564" t="s">
        <v>87</v>
      </c>
      <c r="E52" s="513">
        <f t="shared" ref="E52:E65" si="7">SUM(F52:Q52)</f>
        <v>6551</v>
      </c>
      <c r="F52" s="498">
        <v>465</v>
      </c>
      <c r="G52" s="498">
        <v>420</v>
      </c>
      <c r="H52" s="499">
        <v>465</v>
      </c>
      <c r="I52" s="499">
        <v>454</v>
      </c>
      <c r="J52" s="499">
        <v>467</v>
      </c>
      <c r="K52" s="534">
        <v>600</v>
      </c>
      <c r="L52" s="534">
        <v>620</v>
      </c>
      <c r="M52" s="534">
        <v>620</v>
      </c>
      <c r="N52" s="407">
        <v>600</v>
      </c>
      <c r="O52" s="407">
        <v>620</v>
      </c>
      <c r="P52" s="407">
        <v>600</v>
      </c>
      <c r="Q52" s="426">
        <v>620</v>
      </c>
      <c r="R52" s="560"/>
      <c r="S52" s="238"/>
      <c r="T52" s="238"/>
      <c r="U52" s="238"/>
      <c r="V52" s="238"/>
      <c r="W52" s="238"/>
      <c r="X52" s="238"/>
      <c r="Y52"/>
      <c r="BO52" s="5"/>
    </row>
    <row r="53" spans="1:67" ht="15" hidden="1" customHeight="1" x14ac:dyDescent="0.25">
      <c r="A53" s="503"/>
      <c r="B53" s="503"/>
      <c r="C53" s="572"/>
      <c r="D53" s="564" t="s">
        <v>88</v>
      </c>
      <c r="E53" s="513">
        <f t="shared" si="7"/>
        <v>8974</v>
      </c>
      <c r="F53" s="498">
        <v>744</v>
      </c>
      <c r="G53" s="498">
        <v>672</v>
      </c>
      <c r="H53" s="499">
        <v>744</v>
      </c>
      <c r="I53" s="499">
        <v>720</v>
      </c>
      <c r="J53" s="499">
        <v>744</v>
      </c>
      <c r="K53" s="534">
        <v>750</v>
      </c>
      <c r="L53" s="534">
        <v>775</v>
      </c>
      <c r="M53" s="534">
        <v>775</v>
      </c>
      <c r="N53" s="407">
        <v>750</v>
      </c>
      <c r="O53" s="407">
        <v>775</v>
      </c>
      <c r="P53" s="407">
        <v>750</v>
      </c>
      <c r="Q53" s="426">
        <v>775</v>
      </c>
      <c r="R53" s="560"/>
      <c r="S53" s="238"/>
      <c r="T53" s="238"/>
      <c r="U53" s="238"/>
      <c r="V53" s="238"/>
      <c r="W53" s="238"/>
      <c r="X53" s="238"/>
      <c r="Y53"/>
      <c r="BO53" s="5"/>
    </row>
    <row r="54" spans="1:67" ht="15" hidden="1" customHeight="1" x14ac:dyDescent="0.25">
      <c r="A54" s="503"/>
      <c r="B54" s="503"/>
      <c r="C54" s="572"/>
      <c r="D54" s="564" t="s">
        <v>89</v>
      </c>
      <c r="E54" s="513">
        <f t="shared" si="7"/>
        <v>12022</v>
      </c>
      <c r="F54" s="498">
        <v>930</v>
      </c>
      <c r="G54" s="498">
        <v>842</v>
      </c>
      <c r="H54" s="499">
        <v>930</v>
      </c>
      <c r="I54" s="499">
        <v>900</v>
      </c>
      <c r="J54" s="499">
        <v>930</v>
      </c>
      <c r="K54" s="534">
        <v>1050</v>
      </c>
      <c r="L54" s="534">
        <v>1085</v>
      </c>
      <c r="M54" s="534">
        <v>1085</v>
      </c>
      <c r="N54" s="407">
        <v>1050</v>
      </c>
      <c r="O54" s="407">
        <v>1085</v>
      </c>
      <c r="P54" s="407">
        <v>1050</v>
      </c>
      <c r="Q54" s="426">
        <v>1085</v>
      </c>
      <c r="R54" s="560"/>
      <c r="S54"/>
      <c r="T54"/>
      <c r="U54" s="238"/>
      <c r="V54" s="238"/>
      <c r="W54" s="238"/>
      <c r="X54" s="238"/>
      <c r="Y54"/>
      <c r="BO54" s="5"/>
    </row>
    <row r="55" spans="1:67" ht="15" hidden="1" customHeight="1" x14ac:dyDescent="0.25">
      <c r="A55" s="503"/>
      <c r="B55" s="503"/>
      <c r="C55" s="572"/>
      <c r="D55" s="564" t="s">
        <v>90</v>
      </c>
      <c r="E55" s="513">
        <f t="shared" si="7"/>
        <v>12242</v>
      </c>
      <c r="F55" s="498">
        <v>930</v>
      </c>
      <c r="G55" s="498">
        <v>877</v>
      </c>
      <c r="H55" s="499">
        <v>1054</v>
      </c>
      <c r="I55" s="499">
        <v>1020</v>
      </c>
      <c r="J55" s="499">
        <v>1054</v>
      </c>
      <c r="K55" s="534">
        <v>1020</v>
      </c>
      <c r="L55" s="534">
        <v>1054</v>
      </c>
      <c r="M55" s="534">
        <v>1054</v>
      </c>
      <c r="N55" s="407">
        <v>1020</v>
      </c>
      <c r="O55" s="407">
        <v>1054</v>
      </c>
      <c r="P55" s="407">
        <v>1020</v>
      </c>
      <c r="Q55" s="426">
        <v>1085</v>
      </c>
      <c r="R55" s="560"/>
      <c r="S55"/>
      <c r="T55"/>
      <c r="U55" s="238"/>
      <c r="V55" s="238"/>
      <c r="W55" s="238"/>
      <c r="X55" s="238"/>
      <c r="Y55"/>
      <c r="BO55" s="5"/>
    </row>
    <row r="56" spans="1:67" ht="15" hidden="1" customHeight="1" x14ac:dyDescent="0.25">
      <c r="A56" s="503"/>
      <c r="B56" s="503"/>
      <c r="C56" s="572"/>
      <c r="D56" s="564" t="s">
        <v>91</v>
      </c>
      <c r="E56" s="513">
        <f t="shared" si="7"/>
        <v>12500</v>
      </c>
      <c r="F56" s="498">
        <v>930</v>
      </c>
      <c r="G56" s="498">
        <v>952</v>
      </c>
      <c r="H56" s="499">
        <v>1054</v>
      </c>
      <c r="I56" s="499">
        <v>1020</v>
      </c>
      <c r="J56" s="499">
        <v>1054</v>
      </c>
      <c r="K56" s="534">
        <v>1050</v>
      </c>
      <c r="L56" s="534">
        <v>1085</v>
      </c>
      <c r="M56" s="534">
        <v>1085</v>
      </c>
      <c r="N56" s="407">
        <v>1050</v>
      </c>
      <c r="O56" s="407">
        <v>1085</v>
      </c>
      <c r="P56" s="407">
        <v>1050</v>
      </c>
      <c r="Q56" s="426">
        <v>1085</v>
      </c>
      <c r="R56" s="560"/>
      <c r="S56"/>
      <c r="T56"/>
      <c r="U56" s="238"/>
      <c r="V56" s="238"/>
      <c r="W56" s="238"/>
      <c r="X56" s="238"/>
      <c r="Y56"/>
      <c r="BO56" s="5"/>
    </row>
    <row r="57" spans="1:67" ht="15" hidden="1" customHeight="1" x14ac:dyDescent="0.25">
      <c r="A57" s="503"/>
      <c r="B57" s="503"/>
      <c r="C57" s="572"/>
      <c r="D57" s="564" t="s">
        <v>92</v>
      </c>
      <c r="E57" s="513">
        <f t="shared" si="7"/>
        <v>12410</v>
      </c>
      <c r="F57" s="498">
        <v>1054</v>
      </c>
      <c r="G57" s="498">
        <v>952</v>
      </c>
      <c r="H57" s="499">
        <v>1054</v>
      </c>
      <c r="I57" s="499">
        <v>1020</v>
      </c>
      <c r="J57" s="499">
        <v>1054</v>
      </c>
      <c r="K57" s="534">
        <v>1020</v>
      </c>
      <c r="L57" s="534">
        <v>1054</v>
      </c>
      <c r="M57" s="534">
        <v>1054</v>
      </c>
      <c r="N57" s="407">
        <v>1020</v>
      </c>
      <c r="O57" s="407">
        <v>1054</v>
      </c>
      <c r="P57" s="407">
        <v>1020</v>
      </c>
      <c r="Q57" s="426">
        <v>1054</v>
      </c>
      <c r="R57" s="560"/>
      <c r="S57"/>
      <c r="T57"/>
      <c r="U57" s="238"/>
      <c r="V57" s="238"/>
      <c r="W57" s="238"/>
      <c r="X57" s="238"/>
      <c r="Y57"/>
      <c r="BO57" s="5"/>
    </row>
    <row r="58" spans="1:67" ht="15" hidden="1" customHeight="1" x14ac:dyDescent="0.25">
      <c r="A58" s="503"/>
      <c r="B58" s="503"/>
      <c r="C58" s="572"/>
      <c r="D58" s="564" t="s">
        <v>187</v>
      </c>
      <c r="E58" s="513">
        <f t="shared" si="7"/>
        <v>12775</v>
      </c>
      <c r="F58" s="498">
        <v>1085</v>
      </c>
      <c r="G58" s="498">
        <v>980</v>
      </c>
      <c r="H58" s="498">
        <v>1085</v>
      </c>
      <c r="I58" s="498">
        <v>1050</v>
      </c>
      <c r="J58" s="498">
        <v>1085</v>
      </c>
      <c r="K58" s="535">
        <v>1050</v>
      </c>
      <c r="L58" s="535">
        <v>1085</v>
      </c>
      <c r="M58" s="534">
        <v>1085</v>
      </c>
      <c r="N58" s="407">
        <v>1050</v>
      </c>
      <c r="O58" s="407">
        <v>1085</v>
      </c>
      <c r="P58" s="407">
        <v>1050</v>
      </c>
      <c r="Q58" s="426">
        <v>1085</v>
      </c>
      <c r="R58" s="560"/>
      <c r="S58"/>
      <c r="T58"/>
      <c r="U58" s="238"/>
      <c r="V58" s="238"/>
      <c r="W58" s="238"/>
      <c r="X58" s="238"/>
      <c r="Y58"/>
      <c r="BO58" s="5"/>
    </row>
    <row r="59" spans="1:67" ht="15" hidden="1" customHeight="1" x14ac:dyDescent="0.25">
      <c r="A59" s="503"/>
      <c r="B59" s="503"/>
      <c r="C59" s="572"/>
      <c r="D59" s="564" t="s">
        <v>93</v>
      </c>
      <c r="E59" s="513">
        <f t="shared" si="7"/>
        <v>8760</v>
      </c>
      <c r="F59" s="498">
        <v>744</v>
      </c>
      <c r="G59" s="498">
        <v>672</v>
      </c>
      <c r="H59" s="499">
        <v>744</v>
      </c>
      <c r="I59" s="499">
        <v>720</v>
      </c>
      <c r="J59" s="499">
        <v>744</v>
      </c>
      <c r="K59" s="534">
        <v>720</v>
      </c>
      <c r="L59" s="534">
        <v>744</v>
      </c>
      <c r="M59" s="534">
        <v>744</v>
      </c>
      <c r="N59" s="407">
        <v>720</v>
      </c>
      <c r="O59" s="407">
        <v>744</v>
      </c>
      <c r="P59" s="407">
        <v>720</v>
      </c>
      <c r="Q59" s="426">
        <v>744</v>
      </c>
      <c r="R59" s="560"/>
      <c r="S59"/>
      <c r="T59"/>
      <c r="U59" s="238"/>
      <c r="V59" s="238"/>
      <c r="W59" s="238"/>
      <c r="X59" s="238"/>
      <c r="Y59"/>
      <c r="BO59" s="5"/>
    </row>
    <row r="60" spans="1:67" ht="15" hidden="1" customHeight="1" x14ac:dyDescent="0.25">
      <c r="A60" s="503"/>
      <c r="B60" s="503"/>
      <c r="C60" s="572"/>
      <c r="D60" s="564" t="s">
        <v>79</v>
      </c>
      <c r="E60" s="513">
        <f t="shared" si="7"/>
        <v>3285</v>
      </c>
      <c r="F60" s="498">
        <v>279</v>
      </c>
      <c r="G60" s="498">
        <v>252</v>
      </c>
      <c r="H60" s="499">
        <v>279</v>
      </c>
      <c r="I60" s="499">
        <v>270</v>
      </c>
      <c r="J60" s="499">
        <v>279</v>
      </c>
      <c r="K60" s="534">
        <v>270</v>
      </c>
      <c r="L60" s="534">
        <v>279</v>
      </c>
      <c r="M60" s="534">
        <v>279</v>
      </c>
      <c r="N60" s="407">
        <v>270</v>
      </c>
      <c r="O60" s="407">
        <v>279</v>
      </c>
      <c r="P60" s="407">
        <v>270</v>
      </c>
      <c r="Q60" s="426">
        <v>279</v>
      </c>
      <c r="R60" s="560"/>
      <c r="S60"/>
      <c r="T60"/>
      <c r="U60" s="238"/>
      <c r="V60" s="238"/>
      <c r="W60" s="238"/>
      <c r="X60" s="238"/>
      <c r="Y60"/>
      <c r="BO60" s="5"/>
    </row>
    <row r="61" spans="1:67" ht="15" hidden="1" customHeight="1" x14ac:dyDescent="0.25">
      <c r="A61" s="503"/>
      <c r="B61" s="503"/>
      <c r="C61" s="572"/>
      <c r="D61" s="564" t="s">
        <v>75</v>
      </c>
      <c r="E61" s="513">
        <f t="shared" si="7"/>
        <v>5110</v>
      </c>
      <c r="F61" s="498">
        <v>434</v>
      </c>
      <c r="G61" s="498">
        <v>392</v>
      </c>
      <c r="H61" s="499">
        <v>434</v>
      </c>
      <c r="I61" s="499">
        <v>420</v>
      </c>
      <c r="J61" s="499">
        <v>434</v>
      </c>
      <c r="K61" s="534">
        <v>420</v>
      </c>
      <c r="L61" s="534">
        <v>434</v>
      </c>
      <c r="M61" s="534">
        <v>434</v>
      </c>
      <c r="N61" s="407">
        <v>420</v>
      </c>
      <c r="O61" s="407">
        <v>434</v>
      </c>
      <c r="P61" s="407">
        <v>420</v>
      </c>
      <c r="Q61" s="426">
        <v>434</v>
      </c>
      <c r="R61" s="560"/>
      <c r="S61"/>
      <c r="T61"/>
      <c r="U61" s="238"/>
      <c r="V61" s="238"/>
      <c r="W61" s="238"/>
      <c r="X61"/>
      <c r="Y61"/>
      <c r="BO61" s="5"/>
    </row>
    <row r="62" spans="1:67" ht="15" hidden="1" customHeight="1" x14ac:dyDescent="0.25">
      <c r="A62" s="503"/>
      <c r="B62" s="503"/>
      <c r="C62" s="572"/>
      <c r="D62" s="564" t="s">
        <v>76</v>
      </c>
      <c r="E62" s="513">
        <f t="shared" si="7"/>
        <v>2920</v>
      </c>
      <c r="F62" s="498">
        <v>248</v>
      </c>
      <c r="G62" s="498">
        <v>224</v>
      </c>
      <c r="H62" s="499">
        <v>248</v>
      </c>
      <c r="I62" s="499">
        <v>240</v>
      </c>
      <c r="J62" s="499">
        <v>248</v>
      </c>
      <c r="K62" s="534">
        <v>240</v>
      </c>
      <c r="L62" s="534">
        <v>248</v>
      </c>
      <c r="M62" s="534">
        <v>248</v>
      </c>
      <c r="N62" s="407">
        <v>240</v>
      </c>
      <c r="O62" s="407">
        <v>248</v>
      </c>
      <c r="P62" s="407">
        <v>240</v>
      </c>
      <c r="Q62" s="426">
        <v>248</v>
      </c>
      <c r="R62" s="560"/>
      <c r="S62"/>
      <c r="T62"/>
      <c r="U62" s="238"/>
      <c r="V62" s="238"/>
      <c r="W62" s="238"/>
      <c r="X62"/>
      <c r="Y62"/>
      <c r="BO62" s="5"/>
    </row>
    <row r="63" spans="1:67" ht="15" hidden="1" customHeight="1" x14ac:dyDescent="0.25">
      <c r="A63" s="503"/>
      <c r="B63" s="503"/>
      <c r="C63" s="572"/>
      <c r="D63" s="564" t="s">
        <v>77</v>
      </c>
      <c r="E63" s="513">
        <f t="shared" si="7"/>
        <v>3650</v>
      </c>
      <c r="F63" s="498">
        <v>310</v>
      </c>
      <c r="G63" s="498">
        <v>280</v>
      </c>
      <c r="H63" s="499">
        <v>310</v>
      </c>
      <c r="I63" s="499">
        <v>300</v>
      </c>
      <c r="J63" s="499">
        <v>310</v>
      </c>
      <c r="K63" s="534">
        <v>300</v>
      </c>
      <c r="L63" s="534">
        <v>310</v>
      </c>
      <c r="M63" s="534">
        <v>310</v>
      </c>
      <c r="N63" s="407">
        <v>300</v>
      </c>
      <c r="O63" s="407">
        <v>310</v>
      </c>
      <c r="P63" s="407">
        <v>300</v>
      </c>
      <c r="Q63" s="426">
        <v>310</v>
      </c>
      <c r="R63" s="560"/>
      <c r="S63"/>
      <c r="T63"/>
      <c r="U63"/>
      <c r="V63"/>
      <c r="W63"/>
      <c r="X63"/>
      <c r="Y63"/>
      <c r="BO63" s="5"/>
    </row>
    <row r="64" spans="1:67" ht="15" hidden="1" customHeight="1" x14ac:dyDescent="0.25">
      <c r="A64" s="503"/>
      <c r="B64" s="503"/>
      <c r="C64" s="572"/>
      <c r="D64" s="564" t="s">
        <v>78</v>
      </c>
      <c r="E64" s="513">
        <f t="shared" si="7"/>
        <v>2190</v>
      </c>
      <c r="F64" s="498">
        <v>186</v>
      </c>
      <c r="G64" s="498">
        <v>168</v>
      </c>
      <c r="H64" s="499">
        <v>186</v>
      </c>
      <c r="I64" s="499">
        <v>180</v>
      </c>
      <c r="J64" s="499">
        <v>186</v>
      </c>
      <c r="K64" s="534">
        <v>180</v>
      </c>
      <c r="L64" s="534">
        <v>186</v>
      </c>
      <c r="M64" s="534">
        <v>186</v>
      </c>
      <c r="N64" s="407">
        <v>180</v>
      </c>
      <c r="O64" s="407">
        <v>186</v>
      </c>
      <c r="P64" s="407">
        <v>180</v>
      </c>
      <c r="Q64" s="426">
        <v>186</v>
      </c>
      <c r="R64" s="560"/>
      <c r="S64"/>
      <c r="T64"/>
      <c r="U64"/>
      <c r="V64"/>
      <c r="W64"/>
      <c r="X64"/>
      <c r="Y64"/>
      <c r="BO64" s="5"/>
    </row>
    <row r="65" spans="1:67" ht="15" hidden="1" customHeight="1" x14ac:dyDescent="0.25">
      <c r="A65" s="503"/>
      <c r="B65" s="503"/>
      <c r="C65" s="572"/>
      <c r="D65" s="565" t="s">
        <v>155</v>
      </c>
      <c r="E65" s="513">
        <f t="shared" si="7"/>
        <v>4380</v>
      </c>
      <c r="F65" s="498">
        <v>372</v>
      </c>
      <c r="G65" s="498">
        <v>336</v>
      </c>
      <c r="H65" s="499">
        <v>372</v>
      </c>
      <c r="I65" s="499">
        <v>360</v>
      </c>
      <c r="J65" s="499">
        <v>372</v>
      </c>
      <c r="K65" s="534">
        <v>360</v>
      </c>
      <c r="L65" s="534">
        <v>372</v>
      </c>
      <c r="M65" s="534">
        <v>372</v>
      </c>
      <c r="N65" s="409">
        <v>360</v>
      </c>
      <c r="O65" s="409">
        <v>372</v>
      </c>
      <c r="P65" s="409">
        <v>360</v>
      </c>
      <c r="Q65" s="426">
        <v>372</v>
      </c>
      <c r="R65" s="560"/>
      <c r="S65"/>
      <c r="T65"/>
      <c r="U65"/>
      <c r="V65"/>
      <c r="W65"/>
      <c r="X65"/>
      <c r="Y65"/>
      <c r="BO65" s="5"/>
    </row>
    <row r="66" spans="1:67" ht="15" customHeight="1" x14ac:dyDescent="0.25">
      <c r="A66" s="799"/>
      <c r="B66" s="799"/>
      <c r="C66" s="689" t="s">
        <v>82</v>
      </c>
      <c r="D66" s="566"/>
      <c r="E66" s="512">
        <f>SUM(F66:Q66)</f>
        <v>89436</v>
      </c>
      <c r="F66" s="513">
        <f>SUM(F67:F80)</f>
        <v>6397</v>
      </c>
      <c r="G66" s="513">
        <f>SUM(G67:G80)</f>
        <v>6767</v>
      </c>
      <c r="H66" s="513">
        <f t="shared" ref="H66:Q66" si="8">SUM(H67:H80)</f>
        <v>7316</v>
      </c>
      <c r="I66" s="513">
        <f t="shared" si="8"/>
        <v>7447</v>
      </c>
      <c r="J66" s="513">
        <f t="shared" si="8"/>
        <v>7603</v>
      </c>
      <c r="K66" s="664">
        <f t="shared" si="8"/>
        <v>8977</v>
      </c>
      <c r="L66" s="536">
        <f t="shared" si="8"/>
        <v>7640</v>
      </c>
      <c r="M66" s="536">
        <f t="shared" si="8"/>
        <v>6793</v>
      </c>
      <c r="N66" s="77">
        <f t="shared" si="8"/>
        <v>6337</v>
      </c>
      <c r="O66" s="77">
        <f t="shared" si="8"/>
        <v>8423</v>
      </c>
      <c r="P66" s="77">
        <f t="shared" si="8"/>
        <v>7701</v>
      </c>
      <c r="Q66" s="424">
        <f t="shared" si="8"/>
        <v>8035</v>
      </c>
      <c r="R66" s="560"/>
      <c r="S66" s="24"/>
      <c r="T66" s="24"/>
      <c r="U66" s="278"/>
      <c r="V66" s="238"/>
      <c r="W66" s="238"/>
      <c r="X66" s="238"/>
      <c r="Y66"/>
      <c r="BO66" s="5" t="s">
        <v>17</v>
      </c>
    </row>
    <row r="67" spans="1:67" ht="15" hidden="1" customHeight="1" x14ac:dyDescent="0.25">
      <c r="A67" s="503"/>
      <c r="B67" s="503"/>
      <c r="C67" s="572"/>
      <c r="D67" s="564" t="s">
        <v>87</v>
      </c>
      <c r="E67" s="513">
        <f t="shared" ref="E67:E80" si="9">SUM(F67:Q67)</f>
        <v>4062</v>
      </c>
      <c r="F67" s="498">
        <v>321</v>
      </c>
      <c r="G67" s="498">
        <v>161</v>
      </c>
      <c r="H67" s="499">
        <v>227</v>
      </c>
      <c r="I67" s="499">
        <v>530</v>
      </c>
      <c r="J67" s="499">
        <v>557</v>
      </c>
      <c r="K67" s="534">
        <v>315</v>
      </c>
      <c r="L67" s="534">
        <v>289</v>
      </c>
      <c r="M67" s="534">
        <v>381</v>
      </c>
      <c r="N67" s="407">
        <v>196</v>
      </c>
      <c r="O67" s="407">
        <v>429</v>
      </c>
      <c r="P67" s="407">
        <v>242</v>
      </c>
      <c r="Q67" s="426">
        <v>414</v>
      </c>
      <c r="R67" s="560"/>
      <c r="S67" s="238"/>
      <c r="T67" s="238"/>
      <c r="U67" s="238"/>
      <c r="V67" s="238"/>
      <c r="W67" s="238"/>
      <c r="X67" s="238"/>
      <c r="Y67"/>
      <c r="BO67" s="5"/>
    </row>
    <row r="68" spans="1:67" ht="15" hidden="1" customHeight="1" x14ac:dyDescent="0.25">
      <c r="A68" s="503"/>
      <c r="B68" s="503"/>
      <c r="C68" s="572"/>
      <c r="D68" s="564" t="s">
        <v>88</v>
      </c>
      <c r="E68" s="513">
        <f t="shared" si="9"/>
        <v>8689</v>
      </c>
      <c r="F68" s="498">
        <v>761</v>
      </c>
      <c r="G68" s="498">
        <v>609</v>
      </c>
      <c r="H68" s="499">
        <v>594</v>
      </c>
      <c r="I68" s="499">
        <v>830</v>
      </c>
      <c r="J68" s="499">
        <v>634</v>
      </c>
      <c r="K68" s="534">
        <v>763</v>
      </c>
      <c r="L68" s="534">
        <v>856</v>
      </c>
      <c r="M68" s="534">
        <v>716</v>
      </c>
      <c r="N68" s="407">
        <v>732</v>
      </c>
      <c r="O68" s="407">
        <v>792</v>
      </c>
      <c r="P68" s="407">
        <v>666</v>
      </c>
      <c r="Q68" s="426">
        <v>736</v>
      </c>
      <c r="R68" s="560"/>
      <c r="S68" s="238"/>
      <c r="T68" s="238"/>
      <c r="U68" s="238"/>
      <c r="V68" s="238"/>
      <c r="W68" s="238"/>
      <c r="X68" s="238"/>
      <c r="Y68"/>
      <c r="BO68" s="5"/>
    </row>
    <row r="69" spans="1:67" ht="15" hidden="1" customHeight="1" x14ac:dyDescent="0.25">
      <c r="A69" s="503"/>
      <c r="B69" s="503"/>
      <c r="C69" s="572"/>
      <c r="D69" s="564" t="s">
        <v>89</v>
      </c>
      <c r="E69" s="513">
        <f t="shared" si="9"/>
        <v>13080</v>
      </c>
      <c r="F69" s="498">
        <v>1013</v>
      </c>
      <c r="G69" s="498">
        <v>1274</v>
      </c>
      <c r="H69" s="499">
        <v>983</v>
      </c>
      <c r="I69" s="499">
        <v>1008</v>
      </c>
      <c r="J69" s="499">
        <v>926</v>
      </c>
      <c r="K69" s="534">
        <v>1049</v>
      </c>
      <c r="L69" s="534">
        <v>1073</v>
      </c>
      <c r="M69" s="534">
        <v>1224</v>
      </c>
      <c r="N69" s="407">
        <v>1159</v>
      </c>
      <c r="O69" s="407">
        <v>1123</v>
      </c>
      <c r="P69" s="407">
        <v>1108</v>
      </c>
      <c r="Q69" s="426">
        <v>1140</v>
      </c>
      <c r="R69" s="560"/>
      <c r="S69"/>
      <c r="T69"/>
      <c r="U69" s="238"/>
      <c r="V69" s="238"/>
      <c r="W69" s="238"/>
      <c r="X69" s="238"/>
      <c r="Y69"/>
      <c r="BO69" s="5"/>
    </row>
    <row r="70" spans="1:67" ht="15" hidden="1" customHeight="1" x14ac:dyDescent="0.25">
      <c r="A70" s="503"/>
      <c r="B70" s="503"/>
      <c r="C70" s="572"/>
      <c r="D70" s="564" t="s">
        <v>90</v>
      </c>
      <c r="E70" s="513">
        <f t="shared" si="9"/>
        <v>10031</v>
      </c>
      <c r="F70" s="498">
        <v>577</v>
      </c>
      <c r="G70" s="498">
        <v>791</v>
      </c>
      <c r="H70" s="499">
        <v>710</v>
      </c>
      <c r="I70" s="499">
        <v>721</v>
      </c>
      <c r="J70" s="499">
        <v>759</v>
      </c>
      <c r="K70" s="534">
        <v>1321</v>
      </c>
      <c r="L70" s="534">
        <v>815</v>
      </c>
      <c r="M70" s="534">
        <v>585</v>
      </c>
      <c r="N70" s="407">
        <v>518</v>
      </c>
      <c r="O70" s="407">
        <v>1304</v>
      </c>
      <c r="P70" s="407">
        <v>934</v>
      </c>
      <c r="Q70" s="426">
        <v>996</v>
      </c>
      <c r="R70" s="560"/>
      <c r="S70"/>
      <c r="T70"/>
      <c r="U70" s="238"/>
      <c r="V70" s="238"/>
      <c r="W70" s="238"/>
      <c r="X70" s="238"/>
      <c r="Y70"/>
      <c r="BO70" s="5"/>
    </row>
    <row r="71" spans="1:67" ht="15" hidden="1" customHeight="1" x14ac:dyDescent="0.25">
      <c r="A71" s="503"/>
      <c r="B71" s="503"/>
      <c r="C71" s="572"/>
      <c r="D71" s="564" t="s">
        <v>91</v>
      </c>
      <c r="E71" s="513">
        <f t="shared" si="9"/>
        <v>11257</v>
      </c>
      <c r="F71" s="498">
        <v>687</v>
      </c>
      <c r="G71" s="498">
        <v>843</v>
      </c>
      <c r="H71" s="499">
        <v>1079</v>
      </c>
      <c r="I71" s="499">
        <v>981</v>
      </c>
      <c r="J71" s="499">
        <v>920</v>
      </c>
      <c r="K71" s="534">
        <v>1114</v>
      </c>
      <c r="L71" s="534">
        <v>852</v>
      </c>
      <c r="M71" s="534">
        <v>899</v>
      </c>
      <c r="N71" s="407">
        <v>441</v>
      </c>
      <c r="O71" s="407">
        <v>872</v>
      </c>
      <c r="P71" s="407">
        <v>1349</v>
      </c>
      <c r="Q71" s="426">
        <v>1220</v>
      </c>
      <c r="R71" s="560"/>
      <c r="S71"/>
      <c r="T71"/>
      <c r="U71" s="238"/>
      <c r="V71" s="238"/>
      <c r="W71" s="238"/>
      <c r="X71" s="238"/>
      <c r="Y71"/>
      <c r="BO71" s="5"/>
    </row>
    <row r="72" spans="1:67" ht="15" hidden="1" customHeight="1" x14ac:dyDescent="0.25">
      <c r="A72" s="503"/>
      <c r="B72" s="503"/>
      <c r="C72" s="572"/>
      <c r="D72" s="564" t="s">
        <v>92</v>
      </c>
      <c r="E72" s="513">
        <f t="shared" si="9"/>
        <v>11587</v>
      </c>
      <c r="F72" s="498">
        <v>900</v>
      </c>
      <c r="G72" s="498">
        <v>804</v>
      </c>
      <c r="H72" s="499">
        <v>1318</v>
      </c>
      <c r="I72" s="499">
        <v>843</v>
      </c>
      <c r="J72" s="499">
        <v>852</v>
      </c>
      <c r="K72" s="534">
        <v>1109</v>
      </c>
      <c r="L72" s="534">
        <v>728</v>
      </c>
      <c r="M72" s="534">
        <v>949</v>
      </c>
      <c r="N72" s="407">
        <v>991</v>
      </c>
      <c r="O72" s="407">
        <v>985</v>
      </c>
      <c r="P72" s="407">
        <v>1064</v>
      </c>
      <c r="Q72" s="426">
        <v>1044</v>
      </c>
      <c r="R72" s="560"/>
      <c r="S72"/>
      <c r="T72"/>
      <c r="U72" s="238"/>
      <c r="V72" s="238"/>
      <c r="W72" s="238"/>
      <c r="X72" s="238"/>
      <c r="Y72"/>
      <c r="BO72" s="5"/>
    </row>
    <row r="73" spans="1:67" ht="15" hidden="1" customHeight="1" x14ac:dyDescent="0.25">
      <c r="A73" s="503"/>
      <c r="B73" s="503"/>
      <c r="C73" s="572"/>
      <c r="D73" s="564" t="s">
        <v>187</v>
      </c>
      <c r="E73" s="513">
        <f t="shared" si="9"/>
        <v>12353</v>
      </c>
      <c r="F73" s="498">
        <v>761</v>
      </c>
      <c r="G73" s="498">
        <v>1007</v>
      </c>
      <c r="H73" s="498">
        <v>1110</v>
      </c>
      <c r="I73" s="498">
        <v>1002</v>
      </c>
      <c r="J73" s="498">
        <v>1278</v>
      </c>
      <c r="K73" s="535">
        <v>1171</v>
      </c>
      <c r="L73" s="535">
        <v>955</v>
      </c>
      <c r="M73" s="535">
        <v>835</v>
      </c>
      <c r="N73" s="407">
        <v>995</v>
      </c>
      <c r="O73" s="407">
        <v>1226</v>
      </c>
      <c r="P73" s="407">
        <v>937</v>
      </c>
      <c r="Q73" s="426">
        <v>1076</v>
      </c>
      <c r="R73" s="560"/>
      <c r="S73"/>
      <c r="T73"/>
      <c r="U73" s="238"/>
      <c r="V73" s="238"/>
      <c r="W73" s="238"/>
      <c r="X73" s="238"/>
      <c r="Y73"/>
      <c r="BO73" s="5"/>
    </row>
    <row r="74" spans="1:67" ht="15" hidden="1" customHeight="1" x14ac:dyDescent="0.25">
      <c r="A74" s="503"/>
      <c r="B74" s="503"/>
      <c r="C74" s="572"/>
      <c r="D74" s="564" t="s">
        <v>93</v>
      </c>
      <c r="E74" s="513">
        <f t="shared" si="9"/>
        <v>8455</v>
      </c>
      <c r="F74" s="498">
        <v>755</v>
      </c>
      <c r="G74" s="498">
        <v>629</v>
      </c>
      <c r="H74" s="499">
        <v>832</v>
      </c>
      <c r="I74" s="499">
        <v>729</v>
      </c>
      <c r="J74" s="499">
        <v>765</v>
      </c>
      <c r="K74" s="534">
        <v>640</v>
      </c>
      <c r="L74" s="534">
        <v>869</v>
      </c>
      <c r="M74" s="534">
        <v>396</v>
      </c>
      <c r="N74" s="407">
        <v>621</v>
      </c>
      <c r="O74" s="407">
        <v>864</v>
      </c>
      <c r="P74" s="407">
        <v>609</v>
      </c>
      <c r="Q74" s="426">
        <v>746</v>
      </c>
      <c r="R74" s="560"/>
      <c r="S74"/>
      <c r="T74"/>
      <c r="U74" s="238"/>
      <c r="V74" s="238"/>
      <c r="W74" s="238"/>
      <c r="X74" s="238"/>
      <c r="Y74"/>
      <c r="BO74" s="5"/>
    </row>
    <row r="75" spans="1:67" ht="15" hidden="1" customHeight="1" x14ac:dyDescent="0.25">
      <c r="A75" s="503"/>
      <c r="B75" s="503"/>
      <c r="C75" s="572"/>
      <c r="D75" s="564" t="s">
        <v>79</v>
      </c>
      <c r="E75" s="513">
        <f t="shared" si="9"/>
        <v>2147</v>
      </c>
      <c r="F75" s="498">
        <v>81</v>
      </c>
      <c r="G75" s="498">
        <v>65</v>
      </c>
      <c r="H75" s="499">
        <v>54</v>
      </c>
      <c r="I75" s="499">
        <v>225</v>
      </c>
      <c r="J75" s="499">
        <v>271</v>
      </c>
      <c r="K75" s="534">
        <v>352</v>
      </c>
      <c r="L75" s="534">
        <v>164</v>
      </c>
      <c r="M75" s="534">
        <v>253</v>
      </c>
      <c r="N75" s="407">
        <v>203</v>
      </c>
      <c r="O75" s="407">
        <v>149</v>
      </c>
      <c r="P75" s="407">
        <v>174</v>
      </c>
      <c r="Q75" s="426">
        <v>156</v>
      </c>
      <c r="R75" s="560"/>
      <c r="S75"/>
      <c r="T75"/>
      <c r="U75" s="238"/>
      <c r="V75" s="238"/>
      <c r="W75" s="238"/>
      <c r="X75" s="238"/>
      <c r="Y75"/>
      <c r="BO75" s="5"/>
    </row>
    <row r="76" spans="1:67" ht="15" hidden="1" customHeight="1" x14ac:dyDescent="0.25">
      <c r="A76" s="503"/>
      <c r="B76" s="503"/>
      <c r="C76" s="572"/>
      <c r="D76" s="564" t="s">
        <v>75</v>
      </c>
      <c r="E76" s="513">
        <f t="shared" si="9"/>
        <v>2110</v>
      </c>
      <c r="F76" s="498">
        <v>70</v>
      </c>
      <c r="G76" s="498">
        <v>122</v>
      </c>
      <c r="H76" s="499">
        <v>161</v>
      </c>
      <c r="I76" s="499">
        <v>186</v>
      </c>
      <c r="J76" s="499">
        <v>108</v>
      </c>
      <c r="K76" s="534">
        <v>300</v>
      </c>
      <c r="L76" s="534">
        <v>259</v>
      </c>
      <c r="M76" s="534">
        <v>163</v>
      </c>
      <c r="N76" s="407">
        <v>197</v>
      </c>
      <c r="O76" s="407">
        <v>380</v>
      </c>
      <c r="P76" s="407">
        <v>89</v>
      </c>
      <c r="Q76" s="426">
        <v>75</v>
      </c>
      <c r="R76" s="560"/>
      <c r="S76"/>
      <c r="T76"/>
      <c r="U76" s="238"/>
      <c r="V76" s="238"/>
      <c r="W76" s="238"/>
      <c r="X76"/>
      <c r="Y76"/>
      <c r="BO76" s="5"/>
    </row>
    <row r="77" spans="1:67" ht="15" hidden="1" customHeight="1" x14ac:dyDescent="0.25">
      <c r="A77" s="503"/>
      <c r="B77" s="503"/>
      <c r="C77" s="572"/>
      <c r="D77" s="564" t="s">
        <v>76</v>
      </c>
      <c r="E77" s="513">
        <f t="shared" si="9"/>
        <v>690</v>
      </c>
      <c r="F77" s="498">
        <v>36</v>
      </c>
      <c r="G77" s="498">
        <v>84</v>
      </c>
      <c r="H77" s="499">
        <v>0</v>
      </c>
      <c r="I77" s="499">
        <v>0</v>
      </c>
      <c r="J77" s="499">
        <v>0</v>
      </c>
      <c r="K77" s="534">
        <v>133</v>
      </c>
      <c r="L77" s="534">
        <v>175</v>
      </c>
      <c r="M77" s="534">
        <v>55</v>
      </c>
      <c r="N77" s="407">
        <v>0</v>
      </c>
      <c r="O77" s="407">
        <v>88</v>
      </c>
      <c r="P77" s="407">
        <v>118</v>
      </c>
      <c r="Q77" s="426">
        <v>1</v>
      </c>
      <c r="R77" s="560"/>
      <c r="S77"/>
      <c r="T77"/>
      <c r="U77" s="238"/>
      <c r="V77" s="238"/>
      <c r="W77" s="238"/>
      <c r="X77"/>
      <c r="Y77"/>
      <c r="BO77" s="5"/>
    </row>
    <row r="78" spans="1:67" ht="15" hidden="1" customHeight="1" x14ac:dyDescent="0.25">
      <c r="A78" s="503"/>
      <c r="B78" s="503"/>
      <c r="C78" s="572"/>
      <c r="D78" s="564" t="s">
        <v>77</v>
      </c>
      <c r="E78" s="513">
        <f t="shared" si="9"/>
        <v>1378</v>
      </c>
      <c r="F78" s="498">
        <v>156</v>
      </c>
      <c r="G78" s="498">
        <v>114</v>
      </c>
      <c r="H78" s="499">
        <v>11</v>
      </c>
      <c r="I78" s="499">
        <v>68</v>
      </c>
      <c r="J78" s="499">
        <v>205</v>
      </c>
      <c r="K78" s="534">
        <v>142</v>
      </c>
      <c r="L78" s="534">
        <v>227</v>
      </c>
      <c r="M78" s="534">
        <v>70</v>
      </c>
      <c r="N78" s="407">
        <v>0</v>
      </c>
      <c r="O78" s="407">
        <v>32</v>
      </c>
      <c r="P78" s="407">
        <v>183</v>
      </c>
      <c r="Q78" s="426">
        <v>170</v>
      </c>
      <c r="R78" s="560"/>
      <c r="S78"/>
      <c r="T78"/>
      <c r="U78"/>
      <c r="V78"/>
      <c r="W78"/>
      <c r="X78"/>
      <c r="Y78"/>
      <c r="BO78" s="5"/>
    </row>
    <row r="79" spans="1:67" ht="15" hidden="1" customHeight="1" x14ac:dyDescent="0.25">
      <c r="A79" s="503"/>
      <c r="B79" s="503"/>
      <c r="C79" s="572"/>
      <c r="D79" s="564" t="s">
        <v>78</v>
      </c>
      <c r="E79" s="513">
        <f t="shared" si="9"/>
        <v>412</v>
      </c>
      <c r="F79" s="498">
        <v>0</v>
      </c>
      <c r="G79" s="498">
        <v>24</v>
      </c>
      <c r="H79" s="499">
        <v>12</v>
      </c>
      <c r="I79" s="499">
        <v>9</v>
      </c>
      <c r="J79" s="499">
        <v>0</v>
      </c>
      <c r="K79" s="534">
        <v>270</v>
      </c>
      <c r="L79" s="534">
        <v>0</v>
      </c>
      <c r="M79" s="534">
        <v>1</v>
      </c>
      <c r="N79" s="407">
        <v>25</v>
      </c>
      <c r="O79" s="407">
        <v>19</v>
      </c>
      <c r="P79" s="407">
        <v>23</v>
      </c>
      <c r="Q79" s="426">
        <v>29</v>
      </c>
      <c r="R79" s="560"/>
      <c r="S79"/>
      <c r="T79"/>
      <c r="U79"/>
      <c r="V79"/>
      <c r="W79"/>
      <c r="X79"/>
      <c r="Y79"/>
      <c r="BO79" s="5"/>
    </row>
    <row r="80" spans="1:67" ht="15" hidden="1" customHeight="1" x14ac:dyDescent="0.25">
      <c r="A80" s="503"/>
      <c r="B80" s="503"/>
      <c r="C80" s="572"/>
      <c r="D80" s="565" t="s">
        <v>155</v>
      </c>
      <c r="E80" s="513">
        <f t="shared" si="9"/>
        <v>3185</v>
      </c>
      <c r="F80" s="498">
        <v>279</v>
      </c>
      <c r="G80" s="498">
        <v>240</v>
      </c>
      <c r="H80" s="499">
        <v>225</v>
      </c>
      <c r="I80" s="499">
        <v>315</v>
      </c>
      <c r="J80" s="499">
        <v>328</v>
      </c>
      <c r="K80" s="534">
        <v>298</v>
      </c>
      <c r="L80" s="534">
        <v>378</v>
      </c>
      <c r="M80" s="534">
        <v>266</v>
      </c>
      <c r="N80" s="409">
        <v>259</v>
      </c>
      <c r="O80" s="408">
        <v>160</v>
      </c>
      <c r="P80" s="408">
        <v>205</v>
      </c>
      <c r="Q80" s="427">
        <v>232</v>
      </c>
      <c r="R80" s="560"/>
      <c r="S80"/>
      <c r="T80"/>
      <c r="U80"/>
      <c r="V80"/>
      <c r="W80"/>
      <c r="X80"/>
      <c r="Y80"/>
      <c r="BO80" s="5"/>
    </row>
    <row r="81" spans="1:67" ht="15" customHeight="1" x14ac:dyDescent="0.25">
      <c r="A81" s="799"/>
      <c r="B81" s="799"/>
      <c r="C81" s="689" t="s">
        <v>50</v>
      </c>
      <c r="D81" s="566"/>
      <c r="E81" s="514">
        <f>E66/E6</f>
        <v>14.978395578630046</v>
      </c>
      <c r="F81" s="514">
        <f t="shared" ref="F81:P81" si="10">F66/F6</f>
        <v>14.34304932735426</v>
      </c>
      <c r="G81" s="514">
        <f t="shared" si="10"/>
        <v>14.306553911205073</v>
      </c>
      <c r="H81" s="514">
        <f t="shared" si="10"/>
        <v>13.882352941176471</v>
      </c>
      <c r="I81" s="514">
        <f t="shared" si="10"/>
        <v>15.84468085106383</v>
      </c>
      <c r="J81" s="514">
        <f t="shared" si="10"/>
        <v>14.621153846153845</v>
      </c>
      <c r="K81" s="537">
        <f t="shared" si="10"/>
        <v>17.034155597722961</v>
      </c>
      <c r="L81" s="537">
        <f t="shared" si="10"/>
        <v>14.636015325670497</v>
      </c>
      <c r="M81" s="537">
        <f t="shared" si="10"/>
        <v>13.920081967213115</v>
      </c>
      <c r="N81" s="537">
        <f t="shared" si="10"/>
        <v>12.85395537525355</v>
      </c>
      <c r="O81" s="537">
        <f t="shared" si="10"/>
        <v>17.224948875255624</v>
      </c>
      <c r="P81" s="710">
        <f t="shared" si="10"/>
        <v>15.845679012345679</v>
      </c>
      <c r="Q81" s="713">
        <f t="shared" ref="Q81" si="11">Q66/Q6</f>
        <v>15.160377358490566</v>
      </c>
      <c r="R81" s="560"/>
      <c r="S81" s="24"/>
      <c r="T81" s="24"/>
      <c r="U81" s="278"/>
      <c r="V81" s="238"/>
      <c r="W81" s="238"/>
      <c r="X81" s="238"/>
      <c r="Y81"/>
      <c r="BO81" s="5" t="s">
        <v>17</v>
      </c>
    </row>
    <row r="82" spans="1:67" ht="15" hidden="1" customHeight="1" x14ac:dyDescent="0.25">
      <c r="A82" s="503"/>
      <c r="B82" s="503"/>
      <c r="C82" s="572"/>
      <c r="D82" s="564" t="s">
        <v>87</v>
      </c>
      <c r="E82" s="514">
        <f t="shared" ref="E82:E95" si="12">E67/E7</f>
        <v>26.03846153846154</v>
      </c>
      <c r="F82" s="515">
        <f t="shared" ref="F82:P82" si="13">F67/F7</f>
        <v>21.4</v>
      </c>
      <c r="G82" s="515">
        <f t="shared" si="13"/>
        <v>14.636363636363637</v>
      </c>
      <c r="H82" s="515">
        <f t="shared" si="13"/>
        <v>18.916666666666668</v>
      </c>
      <c r="I82" s="515">
        <f t="shared" si="13"/>
        <v>29.444444444444443</v>
      </c>
      <c r="J82" s="515">
        <f t="shared" si="13"/>
        <v>24.217391304347824</v>
      </c>
      <c r="K82" s="538">
        <f t="shared" si="13"/>
        <v>22.5</v>
      </c>
      <c r="L82" s="538">
        <f t="shared" si="13"/>
        <v>24.083333333333332</v>
      </c>
      <c r="M82" s="538">
        <f t="shared" si="13"/>
        <v>31.75</v>
      </c>
      <c r="N82" s="538">
        <f t="shared" si="13"/>
        <v>21.777777777777779</v>
      </c>
      <c r="O82" s="538">
        <f t="shared" si="13"/>
        <v>42.9</v>
      </c>
      <c r="P82" s="538">
        <f t="shared" si="13"/>
        <v>34.571428571428569</v>
      </c>
      <c r="Q82" s="714">
        <f t="shared" ref="Q82" si="14">Q67/Q7</f>
        <v>31.846153846153847</v>
      </c>
      <c r="R82" s="560"/>
      <c r="S82" s="238"/>
      <c r="T82" s="238"/>
      <c r="U82" s="238"/>
      <c r="V82" s="238"/>
      <c r="W82" s="238"/>
      <c r="X82" s="238"/>
      <c r="Y82"/>
      <c r="BO82" s="5"/>
    </row>
    <row r="83" spans="1:67" ht="15" hidden="1" customHeight="1" x14ac:dyDescent="0.25">
      <c r="A83" s="503"/>
      <c r="B83" s="503"/>
      <c r="C83" s="572"/>
      <c r="D83" s="564" t="s">
        <v>88</v>
      </c>
      <c r="E83" s="514">
        <f t="shared" si="12"/>
        <v>24.754985754985753</v>
      </c>
      <c r="F83" s="515">
        <f t="shared" ref="F83:K83" si="15">F68/F8</f>
        <v>30.44</v>
      </c>
      <c r="G83" s="515">
        <f t="shared" si="15"/>
        <v>22.555555555555557</v>
      </c>
      <c r="H83" s="515">
        <f t="shared" si="15"/>
        <v>24.75</v>
      </c>
      <c r="I83" s="515">
        <f t="shared" si="15"/>
        <v>30.74074074074074</v>
      </c>
      <c r="J83" s="515">
        <f t="shared" si="15"/>
        <v>22.642857142857142</v>
      </c>
      <c r="K83" s="538">
        <f t="shared" si="15"/>
        <v>26.310344827586206</v>
      </c>
      <c r="L83" s="538">
        <f t="shared" ref="L83:P92" si="16">L68/L8</f>
        <v>25.176470588235293</v>
      </c>
      <c r="M83" s="538">
        <f t="shared" si="16"/>
        <v>21.696969696969695</v>
      </c>
      <c r="N83" s="538">
        <f t="shared" si="16"/>
        <v>27.111111111111111</v>
      </c>
      <c r="O83" s="538">
        <f t="shared" si="16"/>
        <v>25.548387096774192</v>
      </c>
      <c r="P83" s="538">
        <f t="shared" si="16"/>
        <v>23.785714285714285</v>
      </c>
      <c r="Q83" s="714">
        <f t="shared" ref="Q83" si="17">Q68/Q8</f>
        <v>19.368421052631579</v>
      </c>
      <c r="R83" s="560"/>
      <c r="S83" s="238"/>
      <c r="T83" s="238"/>
      <c r="U83" s="238"/>
      <c r="V83" s="238"/>
      <c r="W83" s="238"/>
      <c r="X83" s="238"/>
      <c r="Y83"/>
      <c r="BO83" s="5"/>
    </row>
    <row r="84" spans="1:67" ht="15" hidden="1" customHeight="1" x14ac:dyDescent="0.25">
      <c r="A84" s="503"/>
      <c r="B84" s="503"/>
      <c r="C84" s="572"/>
      <c r="D84" s="564" t="s">
        <v>89</v>
      </c>
      <c r="E84" s="514">
        <f t="shared" si="12"/>
        <v>18.766140602582496</v>
      </c>
      <c r="F84" s="515">
        <f t="shared" ref="F84:K84" si="18">F69/F9</f>
        <v>26.657894736842106</v>
      </c>
      <c r="G84" s="515">
        <f t="shared" si="18"/>
        <v>21.233333333333334</v>
      </c>
      <c r="H84" s="515">
        <f t="shared" si="18"/>
        <v>18.203703703703702</v>
      </c>
      <c r="I84" s="515">
        <f t="shared" si="18"/>
        <v>16.258064516129032</v>
      </c>
      <c r="J84" s="515">
        <f t="shared" si="18"/>
        <v>17.471698113207548</v>
      </c>
      <c r="K84" s="538">
        <f t="shared" si="18"/>
        <v>17.779661016949152</v>
      </c>
      <c r="L84" s="538">
        <f t="shared" si="16"/>
        <v>17.306451612903224</v>
      </c>
      <c r="M84" s="538">
        <f t="shared" si="16"/>
        <v>18.268656716417912</v>
      </c>
      <c r="N84" s="538">
        <f t="shared" si="16"/>
        <v>17.044117647058822</v>
      </c>
      <c r="O84" s="538">
        <f t="shared" si="16"/>
        <v>23.893617021276597</v>
      </c>
      <c r="P84" s="538">
        <f t="shared" si="16"/>
        <v>18.16393442622951</v>
      </c>
      <c r="Q84" s="714">
        <f t="shared" ref="Q84" si="19">Q69/Q9</f>
        <v>17.272727272727273</v>
      </c>
      <c r="R84" s="560"/>
      <c r="S84"/>
      <c r="T84"/>
      <c r="U84" s="238"/>
      <c r="V84" s="238"/>
      <c r="W84" s="238"/>
      <c r="X84" s="238"/>
      <c r="Y84"/>
      <c r="BO84" s="5"/>
    </row>
    <row r="85" spans="1:67" ht="15" hidden="1" customHeight="1" x14ac:dyDescent="0.25">
      <c r="A85" s="503"/>
      <c r="B85" s="503"/>
      <c r="C85" s="572"/>
      <c r="D85" s="564" t="s">
        <v>90</v>
      </c>
      <c r="E85" s="514">
        <f t="shared" si="12"/>
        <v>11.773474178403756</v>
      </c>
      <c r="F85" s="515">
        <f t="shared" ref="F85:K85" si="20">F70/F10</f>
        <v>8.6119402985074629</v>
      </c>
      <c r="G85" s="515">
        <f t="shared" si="20"/>
        <v>12.555555555555555</v>
      </c>
      <c r="H85" s="515">
        <f t="shared" si="20"/>
        <v>9.220779220779221</v>
      </c>
      <c r="I85" s="515">
        <f t="shared" si="20"/>
        <v>11.819672131147541</v>
      </c>
      <c r="J85" s="515">
        <f t="shared" si="20"/>
        <v>12.442622950819672</v>
      </c>
      <c r="K85" s="538">
        <f t="shared" si="20"/>
        <v>18.347222222222221</v>
      </c>
      <c r="L85" s="538">
        <f t="shared" si="16"/>
        <v>9.8192771084337345</v>
      </c>
      <c r="M85" s="538">
        <f t="shared" si="16"/>
        <v>8.6029411764705888</v>
      </c>
      <c r="N85" s="538">
        <f t="shared" si="16"/>
        <v>7.617647058823529</v>
      </c>
      <c r="O85" s="538">
        <f t="shared" si="16"/>
        <v>14.818181818181818</v>
      </c>
      <c r="P85" s="538">
        <f t="shared" si="16"/>
        <v>13.940298507462687</v>
      </c>
      <c r="Q85" s="714">
        <f t="shared" ref="Q85" si="21">Q70/Q10</f>
        <v>12.935064935064934</v>
      </c>
      <c r="R85" s="560"/>
      <c r="S85"/>
      <c r="T85"/>
      <c r="U85" s="238"/>
      <c r="V85" s="238"/>
      <c r="W85" s="238"/>
      <c r="X85" s="238"/>
      <c r="Y85"/>
      <c r="BO85" s="5"/>
    </row>
    <row r="86" spans="1:67" ht="15" hidden="1" customHeight="1" x14ac:dyDescent="0.25">
      <c r="A86" s="503"/>
      <c r="B86" s="503"/>
      <c r="C86" s="572"/>
      <c r="D86" s="564" t="s">
        <v>91</v>
      </c>
      <c r="E86" s="514">
        <f t="shared" si="12"/>
        <v>19.923893805309735</v>
      </c>
      <c r="F86" s="515">
        <f t="shared" ref="F86:K86" si="22">F71/F11</f>
        <v>13.211538461538462</v>
      </c>
      <c r="G86" s="515">
        <f t="shared" si="22"/>
        <v>16.529411764705884</v>
      </c>
      <c r="H86" s="515">
        <f t="shared" si="22"/>
        <v>18.603448275862068</v>
      </c>
      <c r="I86" s="515">
        <f t="shared" si="22"/>
        <v>23.926829268292682</v>
      </c>
      <c r="J86" s="515">
        <f t="shared" si="22"/>
        <v>16.727272727272727</v>
      </c>
      <c r="K86" s="538">
        <f t="shared" si="22"/>
        <v>24.755555555555556</v>
      </c>
      <c r="L86" s="538">
        <f t="shared" si="16"/>
        <v>18.933333333333334</v>
      </c>
      <c r="M86" s="538">
        <f t="shared" si="16"/>
        <v>20.431818181818183</v>
      </c>
      <c r="N86" s="538">
        <f t="shared" si="16"/>
        <v>13.363636363636363</v>
      </c>
      <c r="O86" s="538">
        <f t="shared" si="16"/>
        <v>25.647058823529413</v>
      </c>
      <c r="P86" s="538">
        <f t="shared" si="16"/>
        <v>25.942307692307693</v>
      </c>
      <c r="Q86" s="714">
        <f t="shared" ref="Q86" si="23">Q71/Q11</f>
        <v>22.181818181818183</v>
      </c>
      <c r="R86" s="560"/>
      <c r="S86"/>
      <c r="T86"/>
      <c r="U86" s="238"/>
      <c r="V86" s="238"/>
      <c r="W86" s="238"/>
      <c r="X86" s="238"/>
      <c r="Y86"/>
      <c r="BO86" s="5"/>
    </row>
    <row r="87" spans="1:67" ht="15" hidden="1" customHeight="1" x14ac:dyDescent="0.25">
      <c r="A87" s="503"/>
      <c r="B87" s="503"/>
      <c r="C87" s="572"/>
      <c r="D87" s="564" t="s">
        <v>92</v>
      </c>
      <c r="E87" s="514">
        <f t="shared" si="12"/>
        <v>8.3842257597684515</v>
      </c>
      <c r="F87" s="515">
        <f t="shared" ref="F87:K87" si="24">F72/F12</f>
        <v>8.1818181818181817</v>
      </c>
      <c r="G87" s="515">
        <f t="shared" si="24"/>
        <v>8.0399999999999991</v>
      </c>
      <c r="H87" s="515">
        <f t="shared" si="24"/>
        <v>8.8456375838926178</v>
      </c>
      <c r="I87" s="515">
        <f t="shared" si="24"/>
        <v>7.7339449541284404</v>
      </c>
      <c r="J87" s="515">
        <f t="shared" si="24"/>
        <v>7.6071428571428568</v>
      </c>
      <c r="K87" s="538">
        <f t="shared" si="24"/>
        <v>9.398305084745763</v>
      </c>
      <c r="L87" s="538">
        <f t="shared" si="16"/>
        <v>6.6788990825688073</v>
      </c>
      <c r="M87" s="538">
        <f t="shared" si="16"/>
        <v>8.8691588785046722</v>
      </c>
      <c r="N87" s="538">
        <f t="shared" si="16"/>
        <v>8.3277310924369754</v>
      </c>
      <c r="O87" s="538">
        <f t="shared" si="16"/>
        <v>8.8738738738738743</v>
      </c>
      <c r="P87" s="538">
        <f t="shared" si="16"/>
        <v>8.8666666666666671</v>
      </c>
      <c r="Q87" s="714">
        <f t="shared" ref="Q87" si="25">Q72/Q12</f>
        <v>8.8474576271186436</v>
      </c>
      <c r="R87" s="560"/>
      <c r="S87"/>
      <c r="T87"/>
      <c r="U87" s="238"/>
      <c r="V87" s="238"/>
      <c r="W87" s="238"/>
      <c r="X87" s="238"/>
      <c r="Y87"/>
      <c r="BO87" s="5"/>
    </row>
    <row r="88" spans="1:67" ht="15" hidden="1" customHeight="1" x14ac:dyDescent="0.25">
      <c r="A88" s="503"/>
      <c r="B88" s="503"/>
      <c r="C88" s="572"/>
      <c r="D88" s="564" t="s">
        <v>187</v>
      </c>
      <c r="E88" s="514">
        <f t="shared" si="12"/>
        <v>11.958373668925459</v>
      </c>
      <c r="F88" s="515">
        <f t="shared" ref="F88:K88" si="26">F73/F13</f>
        <v>10.871428571428572</v>
      </c>
      <c r="G88" s="515">
        <f t="shared" si="26"/>
        <v>13.794520547945206</v>
      </c>
      <c r="H88" s="515">
        <f t="shared" si="26"/>
        <v>13.875</v>
      </c>
      <c r="I88" s="515">
        <f t="shared" si="26"/>
        <v>12.37037037037037</v>
      </c>
      <c r="J88" s="515">
        <f t="shared" si="26"/>
        <v>12.171428571428571</v>
      </c>
      <c r="K88" s="538">
        <f t="shared" si="26"/>
        <v>11.152380952380952</v>
      </c>
      <c r="L88" s="538">
        <f t="shared" si="16"/>
        <v>10.852272727272727</v>
      </c>
      <c r="M88" s="538">
        <f t="shared" si="16"/>
        <v>9.4886363636363633</v>
      </c>
      <c r="N88" s="538">
        <f t="shared" si="16"/>
        <v>11.055555555555555</v>
      </c>
      <c r="O88" s="538">
        <f t="shared" si="16"/>
        <v>13.775280898876405</v>
      </c>
      <c r="P88" s="538">
        <f t="shared" si="16"/>
        <v>12.493333333333334</v>
      </c>
      <c r="Q88" s="714">
        <f t="shared" ref="Q88" si="27">Q73/Q13</f>
        <v>12.089887640449438</v>
      </c>
      <c r="R88" s="560"/>
      <c r="S88"/>
      <c r="T88"/>
      <c r="U88" s="238"/>
      <c r="V88" s="238"/>
      <c r="W88" s="238"/>
      <c r="X88" s="238"/>
      <c r="Y88"/>
      <c r="BO88" s="5"/>
    </row>
    <row r="89" spans="1:67" ht="15" hidden="1" customHeight="1" x14ac:dyDescent="0.25">
      <c r="A89" s="503"/>
      <c r="B89" s="503"/>
      <c r="C89" s="572"/>
      <c r="D89" s="564" t="s">
        <v>93</v>
      </c>
      <c r="E89" s="514">
        <f t="shared" si="12"/>
        <v>14.477739726027398</v>
      </c>
      <c r="F89" s="515">
        <f t="shared" ref="F89:K90" si="28">F74/F14</f>
        <v>16.777777777777779</v>
      </c>
      <c r="G89" s="515">
        <f t="shared" si="28"/>
        <v>11.232142857142858</v>
      </c>
      <c r="H89" s="515">
        <f t="shared" si="28"/>
        <v>17.333333333333332</v>
      </c>
      <c r="I89" s="515">
        <f t="shared" si="28"/>
        <v>17.357142857142858</v>
      </c>
      <c r="J89" s="515">
        <f t="shared" si="28"/>
        <v>13.660714285714286</v>
      </c>
      <c r="K89" s="538">
        <f t="shared" si="28"/>
        <v>13.061224489795919</v>
      </c>
      <c r="L89" s="538">
        <f t="shared" si="16"/>
        <v>16.092592592592592</v>
      </c>
      <c r="M89" s="538">
        <f t="shared" si="16"/>
        <v>10.153846153846153</v>
      </c>
      <c r="N89" s="538">
        <f t="shared" si="16"/>
        <v>13.5</v>
      </c>
      <c r="O89" s="538">
        <f t="shared" si="16"/>
        <v>15.428571428571429</v>
      </c>
      <c r="P89" s="538">
        <f t="shared" si="16"/>
        <v>12.6875</v>
      </c>
      <c r="Q89" s="714">
        <f t="shared" ref="Q89" si="29">Q74/Q14</f>
        <v>16.577777777777779</v>
      </c>
      <c r="R89" s="560"/>
      <c r="S89"/>
      <c r="T89"/>
      <c r="U89" s="238"/>
      <c r="V89" s="238"/>
      <c r="W89" s="238"/>
      <c r="X89" s="238"/>
      <c r="Y89"/>
      <c r="BO89" s="5"/>
    </row>
    <row r="90" spans="1:67" ht="15" hidden="1" customHeight="1" x14ac:dyDescent="0.25">
      <c r="A90" s="503"/>
      <c r="B90" s="503"/>
      <c r="C90" s="572"/>
      <c r="D90" s="564" t="s">
        <v>79</v>
      </c>
      <c r="E90" s="514">
        <f t="shared" si="12"/>
        <v>33.546875</v>
      </c>
      <c r="F90" s="515">
        <f t="shared" si="28"/>
        <v>27</v>
      </c>
      <c r="G90" s="515">
        <f t="shared" si="28"/>
        <v>21.666666666666668</v>
      </c>
      <c r="H90" s="515">
        <f t="shared" si="28"/>
        <v>13.5</v>
      </c>
      <c r="I90" s="515">
        <f>I75/I15</f>
        <v>56.25</v>
      </c>
      <c r="J90" s="515">
        <f>J75/J15</f>
        <v>33.875</v>
      </c>
      <c r="K90" s="538">
        <f>K75/K15</f>
        <v>50.285714285714285</v>
      </c>
      <c r="L90" s="538">
        <f t="shared" si="16"/>
        <v>41</v>
      </c>
      <c r="M90" s="538">
        <f t="shared" si="16"/>
        <v>31.625</v>
      </c>
      <c r="N90" s="538">
        <f t="shared" si="16"/>
        <v>25.375</v>
      </c>
      <c r="O90" s="538">
        <f t="shared" si="16"/>
        <v>37.25</v>
      </c>
      <c r="P90" s="538">
        <f t="shared" si="16"/>
        <v>34.799999999999997</v>
      </c>
      <c r="Q90" s="714">
        <f t="shared" ref="Q90:Q92" si="30">Q75/Q15</f>
        <v>26</v>
      </c>
      <c r="R90" s="560"/>
      <c r="S90"/>
      <c r="T90"/>
      <c r="U90" s="238"/>
      <c r="V90" s="238"/>
      <c r="W90" s="238"/>
      <c r="X90" s="238"/>
      <c r="Y90"/>
      <c r="BO90" s="5"/>
    </row>
    <row r="91" spans="1:67" ht="15" hidden="1" customHeight="1" x14ac:dyDescent="0.25">
      <c r="A91" s="503"/>
      <c r="B91" s="503"/>
      <c r="C91" s="572"/>
      <c r="D91" s="564" t="s">
        <v>75</v>
      </c>
      <c r="E91" s="514">
        <f t="shared" si="12"/>
        <v>29.305555555555557</v>
      </c>
      <c r="F91" s="515">
        <f t="shared" ref="F91:K92" si="31">F76/F16</f>
        <v>14</v>
      </c>
      <c r="G91" s="515">
        <f t="shared" si="31"/>
        <v>17.428571428571427</v>
      </c>
      <c r="H91" s="515">
        <f t="shared" si="31"/>
        <v>26.833333333333332</v>
      </c>
      <c r="I91" s="515">
        <f t="shared" si="31"/>
        <v>37.200000000000003</v>
      </c>
      <c r="J91" s="515">
        <f t="shared" si="31"/>
        <v>18</v>
      </c>
      <c r="K91" s="538">
        <f t="shared" si="31"/>
        <v>33.333333333333336</v>
      </c>
      <c r="L91" s="538">
        <f t="shared" si="16"/>
        <v>32.375</v>
      </c>
      <c r="M91" s="538">
        <f t="shared" si="16"/>
        <v>54.333333333333336</v>
      </c>
      <c r="N91" s="538">
        <f t="shared" si="16"/>
        <v>28.142857142857142</v>
      </c>
      <c r="O91" s="538">
        <f t="shared" si="16"/>
        <v>63.333333333333336</v>
      </c>
      <c r="P91" s="538">
        <f t="shared" si="16"/>
        <v>14.833333333333334</v>
      </c>
      <c r="Q91" s="714">
        <f t="shared" si="30"/>
        <v>18.75</v>
      </c>
      <c r="R91" s="560"/>
      <c r="S91"/>
      <c r="T91"/>
      <c r="U91" s="238"/>
      <c r="V91" s="238"/>
      <c r="W91" s="238"/>
      <c r="X91"/>
      <c r="Y91"/>
      <c r="BO91" s="5"/>
    </row>
    <row r="92" spans="1:67" ht="15" hidden="1" customHeight="1" x14ac:dyDescent="0.25">
      <c r="A92" s="503"/>
      <c r="B92" s="503"/>
      <c r="C92" s="572"/>
      <c r="D92" s="564" t="s">
        <v>76</v>
      </c>
      <c r="E92" s="514">
        <f t="shared" si="12"/>
        <v>36.315789473684212</v>
      </c>
      <c r="F92" s="515">
        <f>F77/F17</f>
        <v>18</v>
      </c>
      <c r="G92" s="515">
        <f>G77/G17</f>
        <v>84</v>
      </c>
      <c r="H92" s="515" t="s">
        <v>255</v>
      </c>
      <c r="I92" s="515" t="s">
        <v>255</v>
      </c>
      <c r="J92" s="515" t="s">
        <v>255</v>
      </c>
      <c r="K92" s="538">
        <f t="shared" si="31"/>
        <v>44.333333333333336</v>
      </c>
      <c r="L92" s="538">
        <f t="shared" si="16"/>
        <v>43.75</v>
      </c>
      <c r="M92" s="538">
        <f t="shared" si="16"/>
        <v>27.5</v>
      </c>
      <c r="N92" s="538" t="e">
        <f t="shared" ref="N92:P94" si="32">N77/N17</f>
        <v>#DIV/0!</v>
      </c>
      <c r="O92" s="538">
        <f t="shared" si="32"/>
        <v>29.333333333333332</v>
      </c>
      <c r="P92" s="538">
        <f t="shared" si="32"/>
        <v>39.333333333333336</v>
      </c>
      <c r="Q92" s="714">
        <f t="shared" si="30"/>
        <v>1</v>
      </c>
      <c r="R92" s="560"/>
      <c r="S92"/>
      <c r="T92"/>
      <c r="U92" s="238"/>
      <c r="V92" s="238"/>
      <c r="W92" s="238"/>
      <c r="X92"/>
      <c r="Y92"/>
      <c r="BO92" s="5"/>
    </row>
    <row r="93" spans="1:67" ht="15" hidden="1" customHeight="1" x14ac:dyDescent="0.25">
      <c r="A93" s="503"/>
      <c r="B93" s="503"/>
      <c r="C93" s="572"/>
      <c r="D93" s="564" t="s">
        <v>77</v>
      </c>
      <c r="E93" s="514">
        <f t="shared" si="12"/>
        <v>49.214285714285715</v>
      </c>
      <c r="F93" s="515">
        <f t="shared" ref="F93:K94" si="33">F78/F18</f>
        <v>52</v>
      </c>
      <c r="G93" s="515">
        <f t="shared" si="33"/>
        <v>22.8</v>
      </c>
      <c r="H93" s="515">
        <f t="shared" si="33"/>
        <v>11</v>
      </c>
      <c r="I93" s="515">
        <f>I78/I18</f>
        <v>68</v>
      </c>
      <c r="J93" s="515">
        <f t="shared" si="33"/>
        <v>68.333333333333329</v>
      </c>
      <c r="K93" s="538">
        <f t="shared" si="33"/>
        <v>47.333333333333336</v>
      </c>
      <c r="L93" s="538">
        <f t="shared" ref="L93:M95" si="34">L78/L18</f>
        <v>75.666666666666671</v>
      </c>
      <c r="M93" s="538">
        <f t="shared" si="34"/>
        <v>23.333333333333332</v>
      </c>
      <c r="N93" s="538" t="e">
        <f t="shared" si="32"/>
        <v>#DIV/0!</v>
      </c>
      <c r="O93" s="538">
        <f t="shared" si="32"/>
        <v>32</v>
      </c>
      <c r="P93" s="538">
        <f t="shared" si="32"/>
        <v>91.5</v>
      </c>
      <c r="Q93" s="714">
        <f t="shared" ref="Q93" si="35">Q78/Q18</f>
        <v>56.666666666666664</v>
      </c>
      <c r="R93" s="560"/>
      <c r="S93"/>
      <c r="T93"/>
      <c r="U93"/>
      <c r="V93"/>
      <c r="W93"/>
      <c r="X93"/>
      <c r="Y93"/>
      <c r="BO93" s="5"/>
    </row>
    <row r="94" spans="1:67" ht="15" hidden="1" customHeight="1" x14ac:dyDescent="0.25">
      <c r="A94" s="503"/>
      <c r="B94" s="503"/>
      <c r="C94" s="572"/>
      <c r="D94" s="564" t="s">
        <v>78</v>
      </c>
      <c r="E94" s="514">
        <f t="shared" si="12"/>
        <v>20.6</v>
      </c>
      <c r="F94" s="515" t="s">
        <v>255</v>
      </c>
      <c r="G94" s="515">
        <f t="shared" ref="G94:O94" si="36">G79/G19</f>
        <v>24</v>
      </c>
      <c r="H94" s="515">
        <f t="shared" si="36"/>
        <v>6</v>
      </c>
      <c r="I94" s="515">
        <f t="shared" si="36"/>
        <v>4.5</v>
      </c>
      <c r="J94" s="515" t="s">
        <v>255</v>
      </c>
      <c r="K94" s="538">
        <f t="shared" si="33"/>
        <v>90</v>
      </c>
      <c r="L94" s="538" t="e">
        <f t="shared" si="34"/>
        <v>#DIV/0!</v>
      </c>
      <c r="M94" s="538">
        <f t="shared" si="34"/>
        <v>1</v>
      </c>
      <c r="N94" s="538">
        <f t="shared" si="32"/>
        <v>6.25</v>
      </c>
      <c r="O94" s="515">
        <f t="shared" si="36"/>
        <v>9.5</v>
      </c>
      <c r="P94" s="515">
        <f>P79/P19</f>
        <v>11.5</v>
      </c>
      <c r="Q94" s="715">
        <f>Q79/Q19</f>
        <v>9.6666666666666661</v>
      </c>
      <c r="R94" s="560"/>
      <c r="S94"/>
      <c r="T94"/>
      <c r="U94"/>
      <c r="V94"/>
      <c r="W94"/>
      <c r="X94"/>
      <c r="Y94"/>
      <c r="BO94" s="5"/>
    </row>
    <row r="95" spans="1:67" ht="15" hidden="1" customHeight="1" x14ac:dyDescent="0.25">
      <c r="A95" s="503"/>
      <c r="B95" s="503"/>
      <c r="C95" s="572"/>
      <c r="D95" s="565" t="s">
        <v>155</v>
      </c>
      <c r="E95" s="514">
        <f t="shared" si="12"/>
        <v>21.52027027027027</v>
      </c>
      <c r="F95" s="515">
        <f t="shared" ref="F95:K95" si="37">F80/F20</f>
        <v>25.363636363636363</v>
      </c>
      <c r="G95" s="515">
        <f t="shared" si="37"/>
        <v>16</v>
      </c>
      <c r="H95" s="515">
        <f t="shared" si="37"/>
        <v>18.75</v>
      </c>
      <c r="I95" s="515">
        <f t="shared" si="37"/>
        <v>18.529411764705884</v>
      </c>
      <c r="J95" s="515">
        <f t="shared" si="37"/>
        <v>32.799999999999997</v>
      </c>
      <c r="K95" s="538">
        <f t="shared" si="37"/>
        <v>27.09090909090909</v>
      </c>
      <c r="L95" s="538">
        <f t="shared" si="34"/>
        <v>23.625</v>
      </c>
      <c r="M95" s="538">
        <f t="shared" si="34"/>
        <v>20.46153846153846</v>
      </c>
      <c r="N95" s="538">
        <f>N80/N20</f>
        <v>18.5</v>
      </c>
      <c r="O95" s="538">
        <f>O80/O20</f>
        <v>22.857142857142858</v>
      </c>
      <c r="P95" s="538">
        <f>P80/P20</f>
        <v>20.5</v>
      </c>
      <c r="Q95" s="714">
        <f>Q80/Q20</f>
        <v>19.333333333333332</v>
      </c>
      <c r="R95" s="560"/>
      <c r="S95"/>
      <c r="T95"/>
      <c r="U95"/>
      <c r="V95"/>
      <c r="W95"/>
      <c r="X95"/>
      <c r="Y95"/>
      <c r="BO95" s="5"/>
    </row>
    <row r="96" spans="1:67" ht="15" customHeight="1" x14ac:dyDescent="0.25">
      <c r="A96" s="799"/>
      <c r="B96" s="799"/>
      <c r="C96" s="689" t="s">
        <v>200</v>
      </c>
      <c r="D96" s="566"/>
      <c r="E96" s="514">
        <f>(E51-E36)/E6</f>
        <v>2.1167308658516162</v>
      </c>
      <c r="F96" s="514">
        <f t="shared" ref="F96:P96" si="38">(F51-F36)/F6</f>
        <v>3.2376681614349776</v>
      </c>
      <c r="G96" s="514">
        <f t="shared" si="38"/>
        <v>1.5771670190274842</v>
      </c>
      <c r="H96" s="514">
        <f t="shared" si="38"/>
        <v>1.5483870967741935</v>
      </c>
      <c r="I96" s="514">
        <f t="shared" si="38"/>
        <v>1.3808510638297873</v>
      </c>
      <c r="J96" s="514">
        <f t="shared" si="38"/>
        <v>1.1230769230769231</v>
      </c>
      <c r="K96" s="537">
        <f t="shared" si="38"/>
        <v>2.3282732447817835</v>
      </c>
      <c r="L96" s="537">
        <f t="shared" si="38"/>
        <v>2.3639846743295019</v>
      </c>
      <c r="M96" s="537">
        <f t="shared" si="38"/>
        <v>2.918032786885246</v>
      </c>
      <c r="N96" s="97">
        <f t="shared" si="38"/>
        <v>1.8924949290060853</v>
      </c>
      <c r="O96" s="97">
        <f t="shared" si="38"/>
        <v>2.4948875255623721</v>
      </c>
      <c r="P96" s="97">
        <f t="shared" si="38"/>
        <v>1.8374485596707819</v>
      </c>
      <c r="Q96" s="716">
        <f t="shared" ref="Q96" si="39">(Q51-Q36)/Q6</f>
        <v>2.7716981132075471</v>
      </c>
      <c r="R96" s="560"/>
      <c r="S96" s="24"/>
      <c r="T96" s="24"/>
      <c r="U96" s="278"/>
      <c r="V96" s="238"/>
      <c r="W96" s="238"/>
      <c r="X96" s="238"/>
      <c r="Y96"/>
      <c r="BO96" s="5" t="s">
        <v>17</v>
      </c>
    </row>
    <row r="97" spans="1:67" ht="15" hidden="1" customHeight="1" x14ac:dyDescent="0.25">
      <c r="A97" s="503"/>
      <c r="B97" s="503"/>
      <c r="C97" s="572"/>
      <c r="D97" s="564" t="s">
        <v>87</v>
      </c>
      <c r="E97" s="514">
        <f t="shared" ref="E97:G110" si="40">(E52-E37)/E7</f>
        <v>11.320512820512821</v>
      </c>
      <c r="F97" s="515">
        <f t="shared" ref="F97:P97" si="41">(F52-F37)/F7</f>
        <v>10.733333333333333</v>
      </c>
      <c r="G97" s="515">
        <f t="shared" si="41"/>
        <v>8.1818181818181817</v>
      </c>
      <c r="H97" s="515">
        <f t="shared" si="41"/>
        <v>3.75</v>
      </c>
      <c r="I97" s="515">
        <f t="shared" si="41"/>
        <v>2.2222222222222223</v>
      </c>
      <c r="J97" s="515">
        <f t="shared" si="41"/>
        <v>1.9130434782608696</v>
      </c>
      <c r="K97" s="538">
        <f t="shared" si="41"/>
        <v>13.071428571428571</v>
      </c>
      <c r="L97" s="538">
        <f t="shared" si="41"/>
        <v>16.416666666666668</v>
      </c>
      <c r="M97" s="538">
        <f t="shared" si="41"/>
        <v>14.333333333333334</v>
      </c>
      <c r="N97" s="538">
        <f t="shared" si="41"/>
        <v>16</v>
      </c>
      <c r="O97" s="538">
        <f t="shared" si="41"/>
        <v>23.8</v>
      </c>
      <c r="P97" s="538">
        <f t="shared" si="41"/>
        <v>35.142857142857146</v>
      </c>
      <c r="Q97" s="714">
        <f t="shared" ref="Q97" si="42">(Q52-Q37)/Q7</f>
        <v>15.846153846153847</v>
      </c>
      <c r="R97" s="560"/>
      <c r="S97" s="238"/>
      <c r="T97" s="238"/>
      <c r="U97" s="238"/>
      <c r="V97" s="238"/>
      <c r="W97" s="238"/>
      <c r="X97" s="238"/>
      <c r="Y97"/>
      <c r="BO97" s="5"/>
    </row>
    <row r="98" spans="1:67" ht="15" hidden="1" customHeight="1" x14ac:dyDescent="0.25">
      <c r="A98" s="503"/>
      <c r="B98" s="503"/>
      <c r="C98" s="572"/>
      <c r="D98" s="564" t="s">
        <v>88</v>
      </c>
      <c r="E98" s="514">
        <f t="shared" si="40"/>
        <v>1.2222222222222223</v>
      </c>
      <c r="F98" s="515">
        <f t="shared" ref="F98:K98" si="43">(F53-F38)/F8</f>
        <v>0.4</v>
      </c>
      <c r="G98" s="515">
        <f t="shared" si="43"/>
        <v>7.407407407407407E-2</v>
      </c>
      <c r="H98" s="515">
        <f t="shared" si="43"/>
        <v>1.0416666666666667</v>
      </c>
      <c r="I98" s="515">
        <f t="shared" si="43"/>
        <v>0.14814814814814814</v>
      </c>
      <c r="J98" s="515">
        <f t="shared" si="43"/>
        <v>7.1428571428571425E-2</v>
      </c>
      <c r="K98" s="538">
        <f t="shared" si="43"/>
        <v>1.0689655172413792</v>
      </c>
      <c r="L98" s="538">
        <f t="shared" ref="L98:P107" si="44">(L53-L38)/L8</f>
        <v>0.44117647058823528</v>
      </c>
      <c r="M98" s="538">
        <f t="shared" si="44"/>
        <v>1.2424242424242424</v>
      </c>
      <c r="N98" s="538">
        <f t="shared" si="44"/>
        <v>1.1851851851851851</v>
      </c>
      <c r="O98" s="538">
        <f t="shared" si="44"/>
        <v>1.2580645161290323</v>
      </c>
      <c r="P98" s="538">
        <f t="shared" si="44"/>
        <v>3.4285714285714284</v>
      </c>
      <c r="Q98" s="714">
        <f t="shared" ref="Q98" si="45">(Q53-Q38)/Q8</f>
        <v>3.4736842105263159</v>
      </c>
      <c r="R98" s="560"/>
      <c r="S98" s="238"/>
      <c r="T98" s="238"/>
      <c r="U98" s="238"/>
      <c r="V98" s="238"/>
      <c r="W98" s="238"/>
      <c r="X98" s="238"/>
      <c r="Y98"/>
      <c r="BO98" s="5"/>
    </row>
    <row r="99" spans="1:67" ht="15" hidden="1" customHeight="1" x14ac:dyDescent="0.25">
      <c r="A99" s="503"/>
      <c r="B99" s="503"/>
      <c r="C99" s="572"/>
      <c r="D99" s="564" t="s">
        <v>89</v>
      </c>
      <c r="E99" s="514">
        <f t="shared" si="40"/>
        <v>2.1233859397417505</v>
      </c>
      <c r="F99" s="515">
        <f t="shared" ref="F99:K99" si="46">(F54-F39)/F9</f>
        <v>3.736842105263158</v>
      </c>
      <c r="G99" s="515">
        <f t="shared" si="46"/>
        <v>1.8333333333333333</v>
      </c>
      <c r="H99" s="515">
        <f t="shared" si="46"/>
        <v>0.68518518518518523</v>
      </c>
      <c r="I99" s="515">
        <f t="shared" si="46"/>
        <v>0.74193548387096775</v>
      </c>
      <c r="J99" s="515">
        <f t="shared" si="46"/>
        <v>1.2641509433962264</v>
      </c>
      <c r="K99" s="538">
        <f t="shared" si="46"/>
        <v>4.101694915254237</v>
      </c>
      <c r="L99" s="538">
        <f t="shared" si="44"/>
        <v>3</v>
      </c>
      <c r="M99" s="538">
        <f t="shared" si="44"/>
        <v>1.7761194029850746</v>
      </c>
      <c r="N99" s="538">
        <f t="shared" si="44"/>
        <v>1.8235294117647058</v>
      </c>
      <c r="O99" s="538">
        <f t="shared" si="44"/>
        <v>3.5106382978723403</v>
      </c>
      <c r="P99" s="538">
        <f t="shared" si="44"/>
        <v>0.90163934426229508</v>
      </c>
      <c r="Q99" s="714">
        <f t="shared" ref="Q99" si="47">(Q54-Q39)/Q9</f>
        <v>2.8333333333333335</v>
      </c>
      <c r="R99" s="560"/>
      <c r="S99"/>
      <c r="T99"/>
      <c r="U99" s="238"/>
      <c r="V99" s="238"/>
      <c r="W99" s="238"/>
      <c r="X99" s="238"/>
      <c r="Y99"/>
      <c r="BO99" s="5"/>
    </row>
    <row r="100" spans="1:67" ht="15" hidden="1" customHeight="1" x14ac:dyDescent="0.25">
      <c r="A100" s="503"/>
      <c r="B100" s="503"/>
      <c r="C100" s="572"/>
      <c r="D100" s="564" t="s">
        <v>90</v>
      </c>
      <c r="E100" s="514">
        <f t="shared" si="40"/>
        <v>2.2312206572769955</v>
      </c>
      <c r="F100" s="515">
        <f t="shared" ref="F100:K100" si="48">(F55-F40)/F10</f>
        <v>2.8955223880597014</v>
      </c>
      <c r="G100" s="515">
        <f t="shared" si="48"/>
        <v>0.88888888888888884</v>
      </c>
      <c r="H100" s="515">
        <f t="shared" si="48"/>
        <v>1.2597402597402598</v>
      </c>
      <c r="I100" s="515">
        <f t="shared" si="48"/>
        <v>1.1967213114754098</v>
      </c>
      <c r="J100" s="515">
        <f t="shared" si="48"/>
        <v>1.4262295081967213</v>
      </c>
      <c r="K100" s="538">
        <f t="shared" si="48"/>
        <v>3.1944444444444446</v>
      </c>
      <c r="L100" s="538">
        <f t="shared" si="44"/>
        <v>2.3012048192771086</v>
      </c>
      <c r="M100" s="538">
        <f t="shared" si="44"/>
        <v>4.9411764705882355</v>
      </c>
      <c r="N100" s="538">
        <f t="shared" si="44"/>
        <v>2.8088235294117645</v>
      </c>
      <c r="O100" s="538">
        <f t="shared" si="44"/>
        <v>1.5909090909090908</v>
      </c>
      <c r="P100" s="538">
        <f t="shared" si="44"/>
        <v>0.85074626865671643</v>
      </c>
      <c r="Q100" s="714">
        <f t="shared" ref="Q100" si="49">(Q55-Q40)/Q10</f>
        <v>3.2337662337662336</v>
      </c>
      <c r="R100" s="560"/>
      <c r="S100"/>
      <c r="T100"/>
      <c r="U100" s="238"/>
      <c r="V100" s="238"/>
      <c r="W100" s="238"/>
      <c r="X100" s="238"/>
      <c r="Y100"/>
      <c r="BO100" s="5"/>
    </row>
    <row r="101" spans="1:67" ht="15" hidden="1" customHeight="1" x14ac:dyDescent="0.25">
      <c r="A101" s="503"/>
      <c r="B101" s="503"/>
      <c r="C101" s="572"/>
      <c r="D101" s="564" t="s">
        <v>91</v>
      </c>
      <c r="E101" s="514">
        <f t="shared" si="40"/>
        <v>2.0548672566371682</v>
      </c>
      <c r="F101" s="515">
        <f t="shared" ref="F101:K101" si="50">(F56-F41)/F11</f>
        <v>4</v>
      </c>
      <c r="G101" s="515">
        <f t="shared" si="50"/>
        <v>2.2745098039215685</v>
      </c>
      <c r="H101" s="515">
        <f t="shared" si="50"/>
        <v>1.2931034482758621</v>
      </c>
      <c r="I101" s="515">
        <f t="shared" si="50"/>
        <v>0.70731707317073167</v>
      </c>
      <c r="J101" s="515">
        <f t="shared" si="50"/>
        <v>0.69090909090909092</v>
      </c>
      <c r="K101" s="538">
        <f t="shared" si="50"/>
        <v>2.1333333333333333</v>
      </c>
      <c r="L101" s="538">
        <f t="shared" si="44"/>
        <v>1.4444444444444444</v>
      </c>
      <c r="M101" s="538">
        <f t="shared" si="44"/>
        <v>1.6590909090909092</v>
      </c>
      <c r="N101" s="538">
        <f t="shared" si="44"/>
        <v>2.2424242424242422</v>
      </c>
      <c r="O101" s="538">
        <f t="shared" si="44"/>
        <v>4.5</v>
      </c>
      <c r="P101" s="538">
        <f t="shared" si="44"/>
        <v>0.94230769230769229</v>
      </c>
      <c r="Q101" s="714">
        <f t="shared" ref="Q101" si="51">(Q56-Q41)/Q11</f>
        <v>3.3636363636363638</v>
      </c>
      <c r="R101" s="560"/>
      <c r="S101"/>
      <c r="T101"/>
      <c r="U101" s="238"/>
      <c r="V101" s="238"/>
      <c r="W101" s="238"/>
      <c r="X101" s="238"/>
      <c r="Y101"/>
      <c r="BO101" s="5"/>
    </row>
    <row r="102" spans="1:67" ht="15" hidden="1" customHeight="1" x14ac:dyDescent="0.25">
      <c r="A102" s="503"/>
      <c r="B102" s="503"/>
      <c r="C102" s="572"/>
      <c r="D102" s="564" t="s">
        <v>92</v>
      </c>
      <c r="E102" s="514">
        <f t="shared" si="40"/>
        <v>1.0151953690303908</v>
      </c>
      <c r="F102" s="515">
        <f t="shared" ref="F102:K102" si="52">(F57-F42)/F12</f>
        <v>1.8545454545454545</v>
      </c>
      <c r="G102" s="515">
        <f t="shared" si="52"/>
        <v>0.57999999999999996</v>
      </c>
      <c r="H102" s="515">
        <f t="shared" si="52"/>
        <v>1.0604026845637584</v>
      </c>
      <c r="I102" s="515">
        <f t="shared" si="52"/>
        <v>1.1009174311926606</v>
      </c>
      <c r="J102" s="515">
        <f t="shared" si="52"/>
        <v>0.6607142857142857</v>
      </c>
      <c r="K102" s="538">
        <f t="shared" si="52"/>
        <v>0.69491525423728817</v>
      </c>
      <c r="L102" s="538">
        <f t="shared" si="44"/>
        <v>1.4128440366972477</v>
      </c>
      <c r="M102" s="538">
        <f t="shared" si="44"/>
        <v>1.1121495327102804</v>
      </c>
      <c r="N102" s="538">
        <f t="shared" si="44"/>
        <v>0.53781512605042014</v>
      </c>
      <c r="O102" s="538">
        <f t="shared" si="44"/>
        <v>1.2252252252252251</v>
      </c>
      <c r="P102" s="538">
        <f t="shared" si="44"/>
        <v>0.875</v>
      </c>
      <c r="Q102" s="714">
        <f t="shared" ref="Q102" si="53">(Q57-Q42)/Q12</f>
        <v>1.0932203389830508</v>
      </c>
      <c r="R102" s="560"/>
      <c r="S102"/>
      <c r="T102"/>
      <c r="U102" s="238"/>
      <c r="V102" s="238"/>
      <c r="W102" s="238"/>
      <c r="X102" s="238"/>
      <c r="Y102"/>
      <c r="BO102" s="5"/>
    </row>
    <row r="103" spans="1:67" ht="15" hidden="1" customHeight="1" x14ac:dyDescent="0.25">
      <c r="A103" s="503"/>
      <c r="B103" s="503"/>
      <c r="C103" s="572"/>
      <c r="D103" s="564" t="s">
        <v>187</v>
      </c>
      <c r="E103" s="514">
        <f t="shared" si="40"/>
        <v>1.3494675701839303</v>
      </c>
      <c r="F103" s="515">
        <f t="shared" ref="F103:K103" si="54">(F58-F43)/F13</f>
        <v>3.3857142857142857</v>
      </c>
      <c r="G103" s="515">
        <f t="shared" si="54"/>
        <v>1.2054794520547945</v>
      </c>
      <c r="H103" s="515">
        <f t="shared" si="54"/>
        <v>1.325</v>
      </c>
      <c r="I103" s="515">
        <f t="shared" si="54"/>
        <v>0.67901234567901236</v>
      </c>
      <c r="J103" s="515">
        <f t="shared" si="54"/>
        <v>0.69523809523809521</v>
      </c>
      <c r="K103" s="538">
        <f t="shared" si="54"/>
        <v>1.0761904761904761</v>
      </c>
      <c r="L103" s="538">
        <f t="shared" si="44"/>
        <v>1.375</v>
      </c>
      <c r="M103" s="538">
        <f t="shared" si="44"/>
        <v>2.3409090909090908</v>
      </c>
      <c r="N103" s="538">
        <f t="shared" si="44"/>
        <v>0.94444444444444442</v>
      </c>
      <c r="O103" s="538">
        <f t="shared" si="44"/>
        <v>1.3595505617977528</v>
      </c>
      <c r="P103" s="538">
        <f t="shared" si="44"/>
        <v>0.92</v>
      </c>
      <c r="Q103" s="714">
        <f t="shared" ref="Q103" si="55">(Q58-Q43)/Q13</f>
        <v>1.348314606741573</v>
      </c>
      <c r="R103" s="560"/>
      <c r="S103"/>
      <c r="T103"/>
      <c r="U103" s="238"/>
      <c r="V103" s="238"/>
      <c r="W103" s="238"/>
      <c r="X103" s="238"/>
      <c r="Y103"/>
      <c r="BO103" s="5"/>
    </row>
    <row r="104" spans="1:67" ht="15" hidden="1" customHeight="1" x14ac:dyDescent="0.25">
      <c r="A104" s="503"/>
      <c r="B104" s="503"/>
      <c r="C104" s="572"/>
      <c r="D104" s="564" t="s">
        <v>93</v>
      </c>
      <c r="E104" s="514">
        <f t="shared" si="40"/>
        <v>2.9315068493150687</v>
      </c>
      <c r="F104" s="515">
        <f t="shared" ref="F104:K105" si="56">(F59-F44)/F14</f>
        <v>3.2222222222222223</v>
      </c>
      <c r="G104" s="515">
        <f t="shared" si="56"/>
        <v>1.4821428571428572</v>
      </c>
      <c r="H104" s="515">
        <f t="shared" si="56"/>
        <v>4.125</v>
      </c>
      <c r="I104" s="515">
        <f t="shared" si="56"/>
        <v>5.0714285714285712</v>
      </c>
      <c r="J104" s="515">
        <f t="shared" si="56"/>
        <v>2.4642857142857144</v>
      </c>
      <c r="K104" s="538">
        <f t="shared" si="56"/>
        <v>3.3673469387755102</v>
      </c>
      <c r="L104" s="538">
        <f t="shared" si="44"/>
        <v>3.0555555555555554</v>
      </c>
      <c r="M104" s="538">
        <f t="shared" si="44"/>
        <v>4.615384615384615</v>
      </c>
      <c r="N104" s="538">
        <f t="shared" si="44"/>
        <v>2.5869565217391304</v>
      </c>
      <c r="O104" s="538">
        <f t="shared" si="44"/>
        <v>2.25</v>
      </c>
      <c r="P104" s="538">
        <f t="shared" si="44"/>
        <v>1.9166666666666667</v>
      </c>
      <c r="Q104" s="714">
        <f t="shared" ref="Q104" si="57">(Q59-Q44)/Q14</f>
        <v>1.9555555555555555</v>
      </c>
      <c r="R104" s="560"/>
      <c r="S104"/>
      <c r="T104"/>
      <c r="U104" s="238"/>
      <c r="V104" s="238"/>
      <c r="W104" s="238"/>
      <c r="X104" s="238"/>
      <c r="Y104"/>
      <c r="BO104" s="5"/>
    </row>
    <row r="105" spans="1:67" ht="15" hidden="1" customHeight="1" x14ac:dyDescent="0.25">
      <c r="A105" s="503"/>
      <c r="B105" s="503"/>
      <c r="C105" s="572"/>
      <c r="D105" s="564" t="s">
        <v>79</v>
      </c>
      <c r="E105" s="514">
        <f t="shared" si="40"/>
        <v>2.46875</v>
      </c>
      <c r="F105" s="515">
        <f t="shared" si="40"/>
        <v>5</v>
      </c>
      <c r="G105" s="515">
        <f t="shared" si="40"/>
        <v>4</v>
      </c>
      <c r="H105" s="515">
        <f t="shared" si="56"/>
        <v>2.25</v>
      </c>
      <c r="I105" s="515">
        <f>(I60-I45)/I15</f>
        <v>2.75</v>
      </c>
      <c r="J105" s="515">
        <f>(J60-J45)/J15</f>
        <v>1</v>
      </c>
      <c r="K105" s="538">
        <f>(K60-K45)/K15</f>
        <v>1.4285714285714286</v>
      </c>
      <c r="L105" s="538">
        <f t="shared" si="44"/>
        <v>9.75</v>
      </c>
      <c r="M105" s="538">
        <f t="shared" si="44"/>
        <v>1.625</v>
      </c>
      <c r="N105" s="538">
        <f t="shared" si="44"/>
        <v>1.25</v>
      </c>
      <c r="O105" s="538">
        <f t="shared" si="44"/>
        <v>2</v>
      </c>
      <c r="P105" s="538">
        <f t="shared" si="44"/>
        <v>1.6</v>
      </c>
      <c r="Q105" s="714">
        <f t="shared" ref="Q105:Q107" si="58">(Q60-Q45)/Q15</f>
        <v>2.5</v>
      </c>
      <c r="R105" s="560"/>
      <c r="S105"/>
      <c r="T105"/>
      <c r="U105" s="238"/>
      <c r="V105" s="238"/>
      <c r="W105" s="238"/>
      <c r="X105" s="238"/>
      <c r="Y105"/>
      <c r="BO105" s="5"/>
    </row>
    <row r="106" spans="1:67" ht="15" hidden="1" customHeight="1" x14ac:dyDescent="0.25">
      <c r="A106" s="503"/>
      <c r="B106" s="503"/>
      <c r="C106" s="572"/>
      <c r="D106" s="564" t="s">
        <v>75</v>
      </c>
      <c r="E106" s="514">
        <f t="shared" si="40"/>
        <v>3.5</v>
      </c>
      <c r="F106" s="515">
        <f t="shared" si="40"/>
        <v>9.8000000000000007</v>
      </c>
      <c r="G106" s="515">
        <f t="shared" si="40"/>
        <v>3.5714285714285716</v>
      </c>
      <c r="H106" s="515">
        <f t="shared" ref="H106:K107" si="59">(H61-H46)/H16</f>
        <v>1.6666666666666667</v>
      </c>
      <c r="I106" s="515">
        <f t="shared" si="59"/>
        <v>2.8</v>
      </c>
      <c r="J106" s="515">
        <f t="shared" si="59"/>
        <v>0.5</v>
      </c>
      <c r="K106" s="538">
        <f t="shared" si="59"/>
        <v>1.1111111111111112</v>
      </c>
      <c r="L106" s="538">
        <f t="shared" si="44"/>
        <v>1.75</v>
      </c>
      <c r="M106" s="538">
        <f t="shared" si="44"/>
        <v>12.666666666666666</v>
      </c>
      <c r="N106" s="538">
        <f t="shared" si="44"/>
        <v>2.2857142857142856</v>
      </c>
      <c r="O106" s="538">
        <f t="shared" si="44"/>
        <v>3.8333333333333335</v>
      </c>
      <c r="P106" s="538">
        <f t="shared" si="44"/>
        <v>3.1666666666666665</v>
      </c>
      <c r="Q106" s="714">
        <f t="shared" si="58"/>
        <v>7.75</v>
      </c>
      <c r="R106" s="560"/>
      <c r="S106"/>
      <c r="T106"/>
      <c r="U106" s="238"/>
      <c r="V106" s="238"/>
      <c r="W106" s="238"/>
      <c r="X106"/>
      <c r="Y106"/>
      <c r="BO106" s="5"/>
    </row>
    <row r="107" spans="1:67" ht="15" hidden="1" customHeight="1" x14ac:dyDescent="0.25">
      <c r="A107" s="503"/>
      <c r="B107" s="503"/>
      <c r="C107" s="572"/>
      <c r="D107" s="564" t="s">
        <v>76</v>
      </c>
      <c r="E107" s="514">
        <f t="shared" si="40"/>
        <v>9.4210526315789469</v>
      </c>
      <c r="F107" s="515">
        <f>(F62-F47)/F17</f>
        <v>8</v>
      </c>
      <c r="G107" s="515">
        <f>(G62-G47)/G17</f>
        <v>7</v>
      </c>
      <c r="H107" s="515" t="s">
        <v>255</v>
      </c>
      <c r="I107" s="515" t="e">
        <f>(I62-I47)/I17</f>
        <v>#DIV/0!</v>
      </c>
      <c r="J107" s="515" t="e">
        <f t="shared" si="59"/>
        <v>#DIV/0!</v>
      </c>
      <c r="K107" s="538">
        <f t="shared" si="59"/>
        <v>3</v>
      </c>
      <c r="L107" s="538">
        <f t="shared" si="44"/>
        <v>3.75</v>
      </c>
      <c r="M107" s="538">
        <f t="shared" si="44"/>
        <v>11.5</v>
      </c>
      <c r="N107" s="538" t="e">
        <f t="shared" ref="N107:P109" si="60">(N62-N47)/N17</f>
        <v>#DIV/0!</v>
      </c>
      <c r="O107" s="538">
        <f t="shared" si="60"/>
        <v>5</v>
      </c>
      <c r="P107" s="538">
        <f t="shared" si="60"/>
        <v>9.6666666666666661</v>
      </c>
      <c r="Q107" s="714">
        <f t="shared" si="58"/>
        <v>37</v>
      </c>
      <c r="R107" s="560"/>
      <c r="S107"/>
      <c r="T107"/>
      <c r="U107" s="238"/>
      <c r="V107" s="238"/>
      <c r="W107" s="238"/>
      <c r="X107"/>
      <c r="Y107"/>
      <c r="BO107" s="5"/>
    </row>
    <row r="108" spans="1:67" ht="15" hidden="1" customHeight="1" x14ac:dyDescent="0.25">
      <c r="A108" s="503"/>
      <c r="B108" s="503"/>
      <c r="C108" s="572"/>
      <c r="D108" s="564" t="s">
        <v>77</v>
      </c>
      <c r="E108" s="514">
        <f t="shared" si="40"/>
        <v>4.2857142857142856</v>
      </c>
      <c r="F108" s="515">
        <f t="shared" ref="F108:K109" si="61">(F63-F48)/F18</f>
        <v>10</v>
      </c>
      <c r="G108" s="515">
        <f t="shared" si="61"/>
        <v>3.4</v>
      </c>
      <c r="H108" s="515">
        <f t="shared" si="61"/>
        <v>11</v>
      </c>
      <c r="I108" s="515">
        <f>(I63-I48)/I18</f>
        <v>4</v>
      </c>
      <c r="J108" s="515">
        <f t="shared" si="61"/>
        <v>1.6666666666666667</v>
      </c>
      <c r="K108" s="538">
        <f t="shared" si="61"/>
        <v>0</v>
      </c>
      <c r="L108" s="538">
        <f t="shared" ref="L108:M110" si="62">(L63-L48)/L18</f>
        <v>2.3333333333333335</v>
      </c>
      <c r="M108" s="538">
        <f t="shared" si="62"/>
        <v>2</v>
      </c>
      <c r="N108" s="538" t="e">
        <f t="shared" si="60"/>
        <v>#DIV/0!</v>
      </c>
      <c r="O108" s="538">
        <f t="shared" si="60"/>
        <v>12</v>
      </c>
      <c r="P108" s="538">
        <f t="shared" si="60"/>
        <v>3.5</v>
      </c>
      <c r="Q108" s="714">
        <f t="shared" ref="Q108" si="63">(Q63-Q48)/Q18</f>
        <v>6.666666666666667</v>
      </c>
      <c r="R108" s="560"/>
      <c r="S108"/>
      <c r="T108"/>
      <c r="U108"/>
      <c r="V108"/>
      <c r="W108"/>
      <c r="X108"/>
      <c r="Y108"/>
      <c r="BO108" s="5"/>
    </row>
    <row r="109" spans="1:67" ht="15" hidden="1" customHeight="1" x14ac:dyDescent="0.25">
      <c r="A109" s="503"/>
      <c r="B109" s="503"/>
      <c r="C109" s="572"/>
      <c r="D109" s="564" t="s">
        <v>78</v>
      </c>
      <c r="E109" s="514">
        <f t="shared" si="40"/>
        <v>3.55</v>
      </c>
      <c r="F109" s="515" t="s">
        <v>255</v>
      </c>
      <c r="G109" s="515">
        <f>(G64-G49)/G19</f>
        <v>6</v>
      </c>
      <c r="H109" s="515">
        <f>(H64-H49)/H19</f>
        <v>5</v>
      </c>
      <c r="I109" s="515">
        <f>(I64-I49)/I19</f>
        <v>2.5</v>
      </c>
      <c r="J109" s="515" t="e">
        <f>(J64-J49)/J19</f>
        <v>#DIV/0!</v>
      </c>
      <c r="K109" s="538">
        <f t="shared" si="61"/>
        <v>1</v>
      </c>
      <c r="L109" s="538" t="e">
        <f t="shared" si="62"/>
        <v>#DIV/0!</v>
      </c>
      <c r="M109" s="538">
        <f t="shared" si="62"/>
        <v>2</v>
      </c>
      <c r="N109" s="538">
        <f t="shared" si="60"/>
        <v>1.25</v>
      </c>
      <c r="O109" s="515">
        <f t="shared" ref="O109:Q110" si="64">(O64-O49)/O19</f>
        <v>3</v>
      </c>
      <c r="P109" s="515">
        <f t="shared" si="64"/>
        <v>5</v>
      </c>
      <c r="Q109" s="715">
        <f t="shared" si="64"/>
        <v>3.6666666666666665</v>
      </c>
      <c r="R109" s="560"/>
      <c r="S109"/>
      <c r="T109"/>
      <c r="U109"/>
      <c r="V109"/>
      <c r="W109"/>
      <c r="X109"/>
      <c r="Y109"/>
      <c r="BO109" s="5"/>
    </row>
    <row r="110" spans="1:67" ht="15" hidden="1" customHeight="1" x14ac:dyDescent="0.25">
      <c r="A110" s="503"/>
      <c r="B110" s="503"/>
      <c r="C110" s="572"/>
      <c r="D110" s="565" t="s">
        <v>155</v>
      </c>
      <c r="E110" s="514">
        <f t="shared" si="40"/>
        <v>4.1418918918918921</v>
      </c>
      <c r="F110" s="515">
        <f t="shared" ref="F110:J110" si="65">(F65-F50)/F20</f>
        <v>2.8181818181818183</v>
      </c>
      <c r="G110" s="515">
        <f t="shared" si="65"/>
        <v>5.0666666666666664</v>
      </c>
      <c r="H110" s="515">
        <f t="shared" si="65"/>
        <v>2.4166666666666665</v>
      </c>
      <c r="I110" s="515">
        <f t="shared" si="65"/>
        <v>1.6470588235294117</v>
      </c>
      <c r="J110" s="515">
        <f t="shared" si="65"/>
        <v>3.5</v>
      </c>
      <c r="K110" s="538">
        <f>(K65-K50)/K20</f>
        <v>4.8181818181818183</v>
      </c>
      <c r="L110" s="538">
        <f t="shared" si="62"/>
        <v>3.5</v>
      </c>
      <c r="M110" s="538">
        <f t="shared" si="62"/>
        <v>7.384615384615385</v>
      </c>
      <c r="N110" s="538">
        <f>(N65-N50)/N20</f>
        <v>4.3571428571428568</v>
      </c>
      <c r="O110" s="538">
        <f t="shared" si="64"/>
        <v>5.4285714285714288</v>
      </c>
      <c r="P110" s="538">
        <f t="shared" si="64"/>
        <v>5.0999999999999996</v>
      </c>
      <c r="Q110" s="714">
        <f t="shared" si="64"/>
        <v>4.916666666666667</v>
      </c>
      <c r="R110" s="560"/>
      <c r="S110"/>
      <c r="T110"/>
      <c r="U110"/>
      <c r="V110"/>
      <c r="W110"/>
      <c r="X110"/>
      <c r="Y110"/>
      <c r="BO110" s="5"/>
    </row>
    <row r="111" spans="1:67" ht="15" customHeight="1" x14ac:dyDescent="0.25">
      <c r="A111" s="799"/>
      <c r="B111" s="799"/>
      <c r="C111" s="689" t="s">
        <v>201</v>
      </c>
      <c r="D111" s="566"/>
      <c r="E111" s="219">
        <f>E36/E51</f>
        <v>0.88272137627703695</v>
      </c>
      <c r="F111" s="219">
        <f t="shared" ref="F111:P111" si="66">F36/F51</f>
        <v>0.83423257949718743</v>
      </c>
      <c r="G111" s="219">
        <f t="shared" si="66"/>
        <v>0.90697094400798106</v>
      </c>
      <c r="H111" s="219">
        <f t="shared" si="66"/>
        <v>0.90891840607210628</v>
      </c>
      <c r="I111" s="219">
        <f t="shared" si="66"/>
        <v>0.92517869495042659</v>
      </c>
      <c r="J111" s="219">
        <f t="shared" si="66"/>
        <v>0.93482870215377745</v>
      </c>
      <c r="K111" s="539">
        <f t="shared" si="66"/>
        <v>0.86411960132890364</v>
      </c>
      <c r="L111" s="539">
        <f t="shared" si="66"/>
        <v>0.86775265244882649</v>
      </c>
      <c r="M111" s="539">
        <f t="shared" si="66"/>
        <v>0.84739041903332979</v>
      </c>
      <c r="N111" s="539">
        <f t="shared" si="66"/>
        <v>0.89667774086378738</v>
      </c>
      <c r="O111" s="539">
        <f t="shared" si="66"/>
        <v>0.86925302754259992</v>
      </c>
      <c r="P111" s="539">
        <f t="shared" si="66"/>
        <v>0.90110741971207087</v>
      </c>
      <c r="Q111" s="717">
        <f t="shared" ref="Q111" si="67">Q36/Q51</f>
        <v>0.84308908352916045</v>
      </c>
      <c r="R111" s="560"/>
      <c r="S111" s="24"/>
      <c r="T111" s="24"/>
      <c r="U111" s="278"/>
      <c r="V111" s="238"/>
      <c r="W111" s="238"/>
      <c r="X111" s="238"/>
      <c r="Y111"/>
      <c r="BO111" s="5" t="s">
        <v>17</v>
      </c>
    </row>
    <row r="112" spans="1:67" ht="15" hidden="1" customHeight="1" x14ac:dyDescent="0.25">
      <c r="A112" s="503"/>
      <c r="B112" s="503"/>
      <c r="C112" s="572"/>
      <c r="D112" s="564" t="s">
        <v>87</v>
      </c>
      <c r="E112" s="219">
        <f t="shared" ref="E112:K125" si="68">E37/E52</f>
        <v>0.73042283620821247</v>
      </c>
      <c r="F112" s="516">
        <f t="shared" ref="F112:P112" si="69">F37/F52</f>
        <v>0.65376344086021509</v>
      </c>
      <c r="G112" s="516">
        <f t="shared" si="69"/>
        <v>0.7857142857142857</v>
      </c>
      <c r="H112" s="516">
        <f t="shared" si="69"/>
        <v>0.90322580645161288</v>
      </c>
      <c r="I112" s="516">
        <f t="shared" si="69"/>
        <v>0.91189427312775329</v>
      </c>
      <c r="J112" s="516">
        <f t="shared" si="69"/>
        <v>0.90578158458244107</v>
      </c>
      <c r="K112" s="540">
        <f t="shared" si="69"/>
        <v>0.69499999999999995</v>
      </c>
      <c r="L112" s="540">
        <f t="shared" si="69"/>
        <v>0.68225806451612903</v>
      </c>
      <c r="M112" s="540">
        <f t="shared" si="69"/>
        <v>0.72258064516129028</v>
      </c>
      <c r="N112" s="540">
        <f t="shared" si="69"/>
        <v>0.76</v>
      </c>
      <c r="O112" s="540">
        <f t="shared" si="69"/>
        <v>0.61612903225806448</v>
      </c>
      <c r="P112" s="540">
        <f t="shared" si="69"/>
        <v>0.59</v>
      </c>
      <c r="Q112" s="718">
        <f t="shared" ref="Q112" si="70">Q37/Q52</f>
        <v>0.66774193548387095</v>
      </c>
      <c r="R112" s="560"/>
      <c r="S112" s="238"/>
      <c r="T112" s="238"/>
      <c r="U112" s="238"/>
      <c r="V112" s="238"/>
      <c r="W112" s="238"/>
      <c r="X112" s="238"/>
      <c r="Y112"/>
      <c r="BO112" s="5"/>
    </row>
    <row r="113" spans="1:67" ht="15" hidden="1" customHeight="1" x14ac:dyDescent="0.25">
      <c r="A113" s="503"/>
      <c r="B113" s="503"/>
      <c r="C113" s="572"/>
      <c r="D113" s="564" t="s">
        <v>88</v>
      </c>
      <c r="E113" s="219">
        <f t="shared" si="68"/>
        <v>0.95219523066636946</v>
      </c>
      <c r="F113" s="516">
        <f t="shared" si="68"/>
        <v>0.98655913978494625</v>
      </c>
      <c r="G113" s="516">
        <f t="shared" si="68"/>
        <v>0.99702380952380953</v>
      </c>
      <c r="H113" s="516">
        <f t="shared" si="68"/>
        <v>0.96639784946236562</v>
      </c>
      <c r="I113" s="516">
        <f t="shared" si="68"/>
        <v>0.99444444444444446</v>
      </c>
      <c r="J113" s="516">
        <f t="shared" si="68"/>
        <v>0.99731182795698925</v>
      </c>
      <c r="K113" s="540">
        <f t="shared" si="68"/>
        <v>0.95866666666666667</v>
      </c>
      <c r="L113" s="540">
        <f t="shared" ref="L113:P125" si="71">L38/L53</f>
        <v>0.98064516129032253</v>
      </c>
      <c r="M113" s="540">
        <f t="shared" si="71"/>
        <v>0.94709677419354843</v>
      </c>
      <c r="N113" s="540">
        <f t="shared" si="71"/>
        <v>0.95733333333333337</v>
      </c>
      <c r="O113" s="540">
        <f t="shared" si="71"/>
        <v>0.94967741935483874</v>
      </c>
      <c r="P113" s="540">
        <f t="shared" si="71"/>
        <v>0.872</v>
      </c>
      <c r="Q113" s="718">
        <f t="shared" ref="Q113" si="72">Q38/Q53</f>
        <v>0.82967741935483874</v>
      </c>
      <c r="R113" s="560"/>
      <c r="S113" s="238"/>
      <c r="T113" s="238"/>
      <c r="U113" s="238"/>
      <c r="V113" s="238"/>
      <c r="W113" s="238"/>
      <c r="X113" s="238"/>
      <c r="Y113"/>
      <c r="BO113" s="5"/>
    </row>
    <row r="114" spans="1:67" ht="15" hidden="1" customHeight="1" x14ac:dyDescent="0.25">
      <c r="A114" s="503"/>
      <c r="B114" s="503"/>
      <c r="C114" s="572"/>
      <c r="D114" s="564" t="s">
        <v>89</v>
      </c>
      <c r="E114" s="219">
        <f t="shared" si="68"/>
        <v>0.87689236399933457</v>
      </c>
      <c r="F114" s="516">
        <f t="shared" si="68"/>
        <v>0.84731182795698923</v>
      </c>
      <c r="G114" s="516">
        <f t="shared" si="68"/>
        <v>0.86935866983372923</v>
      </c>
      <c r="H114" s="516">
        <f t="shared" si="68"/>
        <v>0.96021505376344085</v>
      </c>
      <c r="I114" s="516">
        <f t="shared" si="68"/>
        <v>0.94888888888888889</v>
      </c>
      <c r="J114" s="516">
        <f t="shared" si="68"/>
        <v>0.92795698924731185</v>
      </c>
      <c r="K114" s="540">
        <f t="shared" si="68"/>
        <v>0.7695238095238095</v>
      </c>
      <c r="L114" s="540">
        <f t="shared" si="71"/>
        <v>0.82857142857142863</v>
      </c>
      <c r="M114" s="540">
        <f t="shared" si="71"/>
        <v>0.89032258064516134</v>
      </c>
      <c r="N114" s="540">
        <f t="shared" si="71"/>
        <v>0.88190476190476186</v>
      </c>
      <c r="O114" s="540">
        <f t="shared" si="71"/>
        <v>0.84792626728110598</v>
      </c>
      <c r="P114" s="540">
        <f t="shared" si="71"/>
        <v>0.94761904761904758</v>
      </c>
      <c r="Q114" s="718">
        <f t="shared" ref="Q114" si="73">Q39/Q54</f>
        <v>0.82764976958525349</v>
      </c>
      <c r="R114" s="560"/>
      <c r="S114"/>
      <c r="T114"/>
      <c r="U114" s="238"/>
      <c r="V114" s="238"/>
      <c r="W114" s="238"/>
      <c r="X114" s="238"/>
      <c r="Y114"/>
      <c r="BO114" s="5"/>
    </row>
    <row r="115" spans="1:67" ht="15" hidden="1" customHeight="1" x14ac:dyDescent="0.25">
      <c r="A115" s="503"/>
      <c r="B115" s="503"/>
      <c r="C115" s="572"/>
      <c r="D115" s="564" t="s">
        <v>90</v>
      </c>
      <c r="E115" s="219">
        <f t="shared" si="68"/>
        <v>0.84471491586342096</v>
      </c>
      <c r="F115" s="516">
        <f t="shared" si="68"/>
        <v>0.79139784946236558</v>
      </c>
      <c r="G115" s="516">
        <f t="shared" si="68"/>
        <v>0.93614595210946405</v>
      </c>
      <c r="H115" s="516">
        <f t="shared" si="68"/>
        <v>0.90796963946869069</v>
      </c>
      <c r="I115" s="516">
        <f t="shared" si="68"/>
        <v>0.92843137254901964</v>
      </c>
      <c r="J115" s="516">
        <f t="shared" si="68"/>
        <v>0.91745730550284632</v>
      </c>
      <c r="K115" s="540">
        <f t="shared" si="68"/>
        <v>0.77450980392156865</v>
      </c>
      <c r="L115" s="540">
        <f t="shared" si="71"/>
        <v>0.81878557874762803</v>
      </c>
      <c r="M115" s="540">
        <f t="shared" si="71"/>
        <v>0.68121442125237197</v>
      </c>
      <c r="N115" s="540">
        <f t="shared" si="71"/>
        <v>0.81274509803921569</v>
      </c>
      <c r="O115" s="540">
        <f t="shared" si="71"/>
        <v>0.86717267552182165</v>
      </c>
      <c r="P115" s="540">
        <f t="shared" si="71"/>
        <v>0.94411764705882351</v>
      </c>
      <c r="Q115" s="718">
        <f t="shared" ref="Q115" si="74">Q40/Q55</f>
        <v>0.77050691244239633</v>
      </c>
      <c r="R115" s="560"/>
      <c r="S115"/>
      <c r="T115"/>
      <c r="U115" s="238"/>
      <c r="V115" s="238"/>
      <c r="W115" s="238"/>
      <c r="X115" s="238"/>
      <c r="Y115"/>
      <c r="BO115" s="5"/>
    </row>
    <row r="116" spans="1:67" ht="15" hidden="1" customHeight="1" x14ac:dyDescent="0.25">
      <c r="A116" s="503"/>
      <c r="B116" s="503"/>
      <c r="C116" s="572"/>
      <c r="D116" s="564" t="s">
        <v>91</v>
      </c>
      <c r="E116" s="219">
        <f t="shared" si="68"/>
        <v>0.90712000000000004</v>
      </c>
      <c r="F116" s="516">
        <f t="shared" si="68"/>
        <v>0.7763440860215054</v>
      </c>
      <c r="G116" s="516">
        <f t="shared" si="68"/>
        <v>0.87815126050420167</v>
      </c>
      <c r="H116" s="516">
        <f t="shared" si="68"/>
        <v>0.92884250474383301</v>
      </c>
      <c r="I116" s="516">
        <f t="shared" si="68"/>
        <v>0.97156862745098038</v>
      </c>
      <c r="J116" s="516">
        <f t="shared" si="68"/>
        <v>0.96394686907020877</v>
      </c>
      <c r="K116" s="540">
        <f t="shared" si="68"/>
        <v>0.90857142857142859</v>
      </c>
      <c r="L116" s="540">
        <f t="shared" si="71"/>
        <v>0.94009216589861755</v>
      </c>
      <c r="M116" s="540">
        <f t="shared" si="71"/>
        <v>0.93271889400921659</v>
      </c>
      <c r="N116" s="540">
        <f t="shared" si="71"/>
        <v>0.92952380952380953</v>
      </c>
      <c r="O116" s="540">
        <f t="shared" si="71"/>
        <v>0.85898617511520736</v>
      </c>
      <c r="P116" s="540">
        <f t="shared" si="71"/>
        <v>0.95333333333333337</v>
      </c>
      <c r="Q116" s="718">
        <f t="shared" ref="Q116" si="75">Q41/Q56</f>
        <v>0.82949308755760365</v>
      </c>
      <c r="R116" s="560"/>
      <c r="S116"/>
      <c r="T116"/>
      <c r="U116" s="238"/>
      <c r="V116" s="238"/>
      <c r="W116" s="238"/>
      <c r="X116" s="238"/>
      <c r="Y116"/>
      <c r="BO116" s="5"/>
    </row>
    <row r="117" spans="1:67" ht="15" hidden="1" customHeight="1" x14ac:dyDescent="0.25">
      <c r="A117" s="503"/>
      <c r="B117" s="503"/>
      <c r="C117" s="572"/>
      <c r="D117" s="564" t="s">
        <v>92</v>
      </c>
      <c r="E117" s="219">
        <f t="shared" si="68"/>
        <v>0.88694601128122486</v>
      </c>
      <c r="F117" s="516">
        <f t="shared" si="68"/>
        <v>0.80645161290322576</v>
      </c>
      <c r="G117" s="516">
        <f t="shared" si="68"/>
        <v>0.93907563025210083</v>
      </c>
      <c r="H117" s="516">
        <f t="shared" si="68"/>
        <v>0.85009487666034156</v>
      </c>
      <c r="I117" s="516">
        <f t="shared" si="68"/>
        <v>0.88235294117647056</v>
      </c>
      <c r="J117" s="516">
        <f t="shared" si="68"/>
        <v>0.92979127134724859</v>
      </c>
      <c r="K117" s="540">
        <f t="shared" si="68"/>
        <v>0.91960784313725485</v>
      </c>
      <c r="L117" s="540">
        <f t="shared" si="71"/>
        <v>0.85388994307400379</v>
      </c>
      <c r="M117" s="540">
        <f t="shared" si="71"/>
        <v>0.88709677419354838</v>
      </c>
      <c r="N117" s="540">
        <f t="shared" si="71"/>
        <v>0.93725490196078431</v>
      </c>
      <c r="O117" s="540">
        <f t="shared" si="71"/>
        <v>0.87096774193548387</v>
      </c>
      <c r="P117" s="540">
        <f t="shared" si="71"/>
        <v>0.8970588235294118</v>
      </c>
      <c r="Q117" s="718">
        <f t="shared" ref="Q117" si="76">Q42/Q57</f>
        <v>0.87760910815939275</v>
      </c>
      <c r="R117" s="560"/>
      <c r="S117"/>
      <c r="T117"/>
      <c r="U117" s="238"/>
      <c r="V117" s="238"/>
      <c r="W117" s="238"/>
      <c r="X117" s="238"/>
      <c r="Y117"/>
      <c r="BO117" s="5"/>
    </row>
    <row r="118" spans="1:67" ht="15" hidden="1" customHeight="1" x14ac:dyDescent="0.25">
      <c r="A118" s="503"/>
      <c r="B118" s="503"/>
      <c r="C118" s="572"/>
      <c r="D118" s="564" t="s">
        <v>187</v>
      </c>
      <c r="E118" s="219">
        <f t="shared" si="68"/>
        <v>0.89088062622309194</v>
      </c>
      <c r="F118" s="516">
        <f t="shared" si="68"/>
        <v>0.78156682027649771</v>
      </c>
      <c r="G118" s="516">
        <f t="shared" si="68"/>
        <v>0.91020408163265309</v>
      </c>
      <c r="H118" s="516">
        <f t="shared" si="68"/>
        <v>0.90230414746543774</v>
      </c>
      <c r="I118" s="516">
        <f t="shared" si="68"/>
        <v>0.94761904761904758</v>
      </c>
      <c r="J118" s="516">
        <f t="shared" si="68"/>
        <v>0.93271889400921659</v>
      </c>
      <c r="K118" s="540">
        <f t="shared" si="68"/>
        <v>0.89238095238095239</v>
      </c>
      <c r="L118" s="540">
        <f t="shared" si="71"/>
        <v>0.88847926267281108</v>
      </c>
      <c r="M118" s="540">
        <f t="shared" si="71"/>
        <v>0.81013824884792629</v>
      </c>
      <c r="N118" s="540">
        <f t="shared" si="71"/>
        <v>0.919047619047619</v>
      </c>
      <c r="O118" s="540">
        <f t="shared" si="71"/>
        <v>0.88847926267281108</v>
      </c>
      <c r="P118" s="540">
        <f t="shared" si="71"/>
        <v>0.93428571428571427</v>
      </c>
      <c r="Q118" s="718">
        <f t="shared" ref="Q118" si="77">Q43/Q58</f>
        <v>0.88940092165898621</v>
      </c>
      <c r="R118" s="560"/>
      <c r="S118"/>
      <c r="T118"/>
      <c r="U118" s="238"/>
      <c r="V118" s="238"/>
      <c r="W118" s="238"/>
      <c r="X118" s="238"/>
      <c r="Y118"/>
      <c r="BO118" s="5"/>
    </row>
    <row r="119" spans="1:67" ht="15" hidden="1" customHeight="1" x14ac:dyDescent="0.25">
      <c r="A119" s="503"/>
      <c r="B119" s="503"/>
      <c r="C119" s="572"/>
      <c r="D119" s="564" t="s">
        <v>93</v>
      </c>
      <c r="E119" s="219">
        <f t="shared" si="68"/>
        <v>0.80456621004566209</v>
      </c>
      <c r="F119" s="516">
        <f t="shared" si="68"/>
        <v>0.80510752688172038</v>
      </c>
      <c r="G119" s="516">
        <f t="shared" si="68"/>
        <v>0.87648809523809523</v>
      </c>
      <c r="H119" s="516">
        <f t="shared" si="68"/>
        <v>0.7338709677419355</v>
      </c>
      <c r="I119" s="516">
        <f t="shared" si="68"/>
        <v>0.70416666666666672</v>
      </c>
      <c r="J119" s="516">
        <f t="shared" si="68"/>
        <v>0.81451612903225812</v>
      </c>
      <c r="K119" s="540">
        <f t="shared" si="68"/>
        <v>0.77083333333333337</v>
      </c>
      <c r="L119" s="540">
        <f t="shared" si="71"/>
        <v>0.77822580645161288</v>
      </c>
      <c r="M119" s="540">
        <f t="shared" si="71"/>
        <v>0.75806451612903225</v>
      </c>
      <c r="N119" s="540">
        <f t="shared" si="71"/>
        <v>0.83472222222222225</v>
      </c>
      <c r="O119" s="540">
        <f t="shared" si="71"/>
        <v>0.83064516129032262</v>
      </c>
      <c r="P119" s="540">
        <f t="shared" si="71"/>
        <v>0.87222222222222223</v>
      </c>
      <c r="Q119" s="718">
        <f t="shared" ref="Q119" si="78">Q44/Q59</f>
        <v>0.88172043010752688</v>
      </c>
      <c r="R119" s="560"/>
      <c r="S119"/>
      <c r="T119"/>
      <c r="U119" s="238"/>
      <c r="V119" s="238"/>
      <c r="W119" s="238"/>
      <c r="X119" s="238"/>
      <c r="Y119"/>
      <c r="BO119" s="5"/>
    </row>
    <row r="120" spans="1:67" ht="15" hidden="1" customHeight="1" x14ac:dyDescent="0.25">
      <c r="A120" s="503"/>
      <c r="B120" s="503"/>
      <c r="C120" s="572"/>
      <c r="D120" s="564" t="s">
        <v>79</v>
      </c>
      <c r="E120" s="219">
        <f t="shared" si="68"/>
        <v>0.9519025875190259</v>
      </c>
      <c r="F120" s="516">
        <f t="shared" si="68"/>
        <v>0.94623655913978499</v>
      </c>
      <c r="G120" s="516">
        <f t="shared" si="68"/>
        <v>0.95238095238095233</v>
      </c>
      <c r="H120" s="516">
        <f t="shared" si="68"/>
        <v>0.967741935483871</v>
      </c>
      <c r="I120" s="516">
        <f t="shared" si="68"/>
        <v>0.95925925925925926</v>
      </c>
      <c r="J120" s="516">
        <f t="shared" si="68"/>
        <v>0.97132616487455192</v>
      </c>
      <c r="K120" s="540">
        <f t="shared" si="68"/>
        <v>0.96296296296296291</v>
      </c>
      <c r="L120" s="540">
        <f t="shared" si="71"/>
        <v>0.86021505376344087</v>
      </c>
      <c r="M120" s="540">
        <f t="shared" si="71"/>
        <v>0.95340501792114696</v>
      </c>
      <c r="N120" s="540">
        <f t="shared" si="71"/>
        <v>0.96296296296296291</v>
      </c>
      <c r="O120" s="540">
        <f t="shared" si="71"/>
        <v>0.97132616487455192</v>
      </c>
      <c r="P120" s="540">
        <f t="shared" si="71"/>
        <v>0.97037037037037033</v>
      </c>
      <c r="Q120" s="718">
        <f t="shared" ref="Q120" si="79">Q45/Q60</f>
        <v>0.94623655913978499</v>
      </c>
      <c r="R120" s="560"/>
      <c r="S120"/>
      <c r="T120"/>
      <c r="U120" s="238"/>
      <c r="V120" s="238"/>
      <c r="W120" s="238"/>
      <c r="X120" s="238"/>
      <c r="Y120"/>
      <c r="BO120" s="5"/>
    </row>
    <row r="121" spans="1:67" ht="15" hidden="1" customHeight="1" x14ac:dyDescent="0.25">
      <c r="A121" s="503"/>
      <c r="B121" s="503"/>
      <c r="C121" s="572"/>
      <c r="D121" s="564" t="s">
        <v>75</v>
      </c>
      <c r="E121" s="219">
        <f t="shared" si="68"/>
        <v>0.9506849315068493</v>
      </c>
      <c r="F121" s="516">
        <f t="shared" si="68"/>
        <v>0.88709677419354838</v>
      </c>
      <c r="G121" s="516">
        <f t="shared" si="68"/>
        <v>0.93622448979591832</v>
      </c>
      <c r="H121" s="516">
        <f t="shared" si="68"/>
        <v>0.97695852534562211</v>
      </c>
      <c r="I121" s="516">
        <f t="shared" si="68"/>
        <v>0.96666666666666667</v>
      </c>
      <c r="J121" s="516">
        <f t="shared" si="68"/>
        <v>0.99308755760368661</v>
      </c>
      <c r="K121" s="540">
        <f t="shared" si="68"/>
        <v>0.97619047619047616</v>
      </c>
      <c r="L121" s="540">
        <f t="shared" si="71"/>
        <v>0.967741935483871</v>
      </c>
      <c r="M121" s="540">
        <f t="shared" si="71"/>
        <v>0.9124423963133641</v>
      </c>
      <c r="N121" s="540">
        <f t="shared" si="71"/>
        <v>0.96190476190476193</v>
      </c>
      <c r="O121" s="540">
        <f t="shared" si="71"/>
        <v>0.94700460829493083</v>
      </c>
      <c r="P121" s="540">
        <f t="shared" si="71"/>
        <v>0.95476190476190481</v>
      </c>
      <c r="Q121" s="718">
        <f t="shared" ref="Q121" si="80">Q46/Q61</f>
        <v>0.9285714285714286</v>
      </c>
      <c r="R121" s="560"/>
      <c r="S121"/>
      <c r="T121"/>
      <c r="U121" s="238"/>
      <c r="V121" s="238"/>
      <c r="W121" s="238"/>
      <c r="X121"/>
      <c r="Y121"/>
      <c r="BO121" s="5"/>
    </row>
    <row r="122" spans="1:67" ht="15" hidden="1" customHeight="1" x14ac:dyDescent="0.25">
      <c r="A122" s="503"/>
      <c r="B122" s="503"/>
      <c r="C122" s="572"/>
      <c r="D122" s="564" t="s">
        <v>76</v>
      </c>
      <c r="E122" s="219">
        <f t="shared" si="68"/>
        <v>0.93869863013698629</v>
      </c>
      <c r="F122" s="516">
        <f t="shared" si="68"/>
        <v>0.93548387096774188</v>
      </c>
      <c r="G122" s="516">
        <f t="shared" si="68"/>
        <v>0.96875</v>
      </c>
      <c r="H122" s="516">
        <f t="shared" si="68"/>
        <v>0.97580645161290325</v>
      </c>
      <c r="I122" s="516">
        <f t="shared" si="68"/>
        <v>0.97083333333333333</v>
      </c>
      <c r="J122" s="516">
        <f t="shared" si="68"/>
        <v>0.967741935483871</v>
      </c>
      <c r="K122" s="540">
        <f t="shared" si="68"/>
        <v>0.96250000000000002</v>
      </c>
      <c r="L122" s="540">
        <f t="shared" si="71"/>
        <v>0.93951612903225812</v>
      </c>
      <c r="M122" s="540">
        <f t="shared" si="71"/>
        <v>0.907258064516129</v>
      </c>
      <c r="N122" s="540">
        <f t="shared" si="71"/>
        <v>0.97083333333333333</v>
      </c>
      <c r="O122" s="540">
        <f t="shared" si="71"/>
        <v>0.93951612903225812</v>
      </c>
      <c r="P122" s="540">
        <f t="shared" si="71"/>
        <v>0.87916666666666665</v>
      </c>
      <c r="Q122" s="718">
        <f t="shared" ref="Q122" si="81">Q47/Q62</f>
        <v>0.85080645161290325</v>
      </c>
      <c r="R122" s="560"/>
      <c r="S122"/>
      <c r="T122"/>
      <c r="U122" s="238"/>
      <c r="V122" s="238"/>
      <c r="W122" s="238"/>
      <c r="X122"/>
      <c r="Y122"/>
      <c r="BO122" s="5"/>
    </row>
    <row r="123" spans="1:67" ht="15" hidden="1" customHeight="1" x14ac:dyDescent="0.25">
      <c r="A123" s="503"/>
      <c r="B123" s="503"/>
      <c r="C123" s="572"/>
      <c r="D123" s="564" t="s">
        <v>77</v>
      </c>
      <c r="E123" s="219">
        <f t="shared" si="68"/>
        <v>0.9671232876712329</v>
      </c>
      <c r="F123" s="516">
        <f t="shared" si="68"/>
        <v>0.90322580645161288</v>
      </c>
      <c r="G123" s="516">
        <f t="shared" si="68"/>
        <v>0.93928571428571428</v>
      </c>
      <c r="H123" s="516">
        <f t="shared" si="68"/>
        <v>0.96451612903225803</v>
      </c>
      <c r="I123" s="516">
        <f t="shared" si="68"/>
        <v>0.98666666666666669</v>
      </c>
      <c r="J123" s="516">
        <f t="shared" si="68"/>
        <v>0.9838709677419355</v>
      </c>
      <c r="K123" s="540">
        <f t="shared" si="68"/>
        <v>1</v>
      </c>
      <c r="L123" s="540">
        <f t="shared" si="71"/>
        <v>0.97741935483870968</v>
      </c>
      <c r="M123" s="540">
        <f t="shared" si="71"/>
        <v>0.98064516129032253</v>
      </c>
      <c r="N123" s="540">
        <f t="shared" si="71"/>
        <v>0.9966666666666667</v>
      </c>
      <c r="O123" s="540">
        <f t="shared" si="71"/>
        <v>0.96129032258064517</v>
      </c>
      <c r="P123" s="540">
        <f t="shared" si="71"/>
        <v>0.97666666666666668</v>
      </c>
      <c r="Q123" s="718">
        <f t="shared" ref="Q123" si="82">Q48/Q63</f>
        <v>0.93548387096774188</v>
      </c>
      <c r="R123" s="560"/>
      <c r="S123"/>
      <c r="T123"/>
      <c r="U123"/>
      <c r="V123"/>
      <c r="W123"/>
      <c r="X123"/>
      <c r="Y123"/>
      <c r="BO123" s="5"/>
    </row>
    <row r="124" spans="1:67" ht="15" hidden="1" customHeight="1" x14ac:dyDescent="0.25">
      <c r="A124" s="503"/>
      <c r="B124" s="503"/>
      <c r="C124" s="572"/>
      <c r="D124" s="564" t="s">
        <v>78</v>
      </c>
      <c r="E124" s="219">
        <f t="shared" si="68"/>
        <v>0.96757990867579913</v>
      </c>
      <c r="F124" s="516">
        <f t="shared" si="68"/>
        <v>0.989247311827957</v>
      </c>
      <c r="G124" s="516">
        <f t="shared" si="68"/>
        <v>0.9642857142857143</v>
      </c>
      <c r="H124" s="516">
        <f t="shared" si="68"/>
        <v>0.94623655913978499</v>
      </c>
      <c r="I124" s="516">
        <f t="shared" si="68"/>
        <v>0.97222222222222221</v>
      </c>
      <c r="J124" s="516">
        <f t="shared" si="68"/>
        <v>0.989247311827957</v>
      </c>
      <c r="K124" s="540">
        <f t="shared" si="68"/>
        <v>0.98333333333333328</v>
      </c>
      <c r="L124" s="540">
        <f t="shared" si="71"/>
        <v>0.95161290322580649</v>
      </c>
      <c r="M124" s="540">
        <f t="shared" si="71"/>
        <v>0.989247311827957</v>
      </c>
      <c r="N124" s="540">
        <f t="shared" si="71"/>
        <v>0.97222222222222221</v>
      </c>
      <c r="O124" s="540">
        <f t="shared" si="71"/>
        <v>0.967741935483871</v>
      </c>
      <c r="P124" s="540">
        <f t="shared" si="71"/>
        <v>0.94444444444444442</v>
      </c>
      <c r="Q124" s="718">
        <f t="shared" ref="Q124" si="83">Q49/Q64</f>
        <v>0.94086021505376349</v>
      </c>
      <c r="R124" s="560"/>
      <c r="S124"/>
      <c r="T124"/>
      <c r="U124"/>
      <c r="V124"/>
      <c r="W124"/>
      <c r="X124"/>
      <c r="Y124"/>
      <c r="BO124" s="5"/>
    </row>
    <row r="125" spans="1:67" ht="15" hidden="1" customHeight="1" x14ac:dyDescent="0.25">
      <c r="A125" s="503"/>
      <c r="B125" s="503"/>
      <c r="C125" s="572"/>
      <c r="D125" s="565" t="s">
        <v>155</v>
      </c>
      <c r="E125" s="219">
        <f t="shared" si="68"/>
        <v>0.86004566210045663</v>
      </c>
      <c r="F125" s="516">
        <f t="shared" si="68"/>
        <v>0.91666666666666663</v>
      </c>
      <c r="G125" s="516">
        <f t="shared" si="68"/>
        <v>0.77380952380952384</v>
      </c>
      <c r="H125" s="516">
        <f t="shared" si="68"/>
        <v>0.92204301075268813</v>
      </c>
      <c r="I125" s="516">
        <f t="shared" si="68"/>
        <v>0.92222222222222228</v>
      </c>
      <c r="J125" s="516">
        <f t="shared" si="68"/>
        <v>0.90591397849462363</v>
      </c>
      <c r="K125" s="540">
        <f t="shared" si="68"/>
        <v>0.85277777777777775</v>
      </c>
      <c r="L125" s="540">
        <f t="shared" si="71"/>
        <v>0.84946236559139787</v>
      </c>
      <c r="M125" s="540">
        <f t="shared" si="71"/>
        <v>0.74193548387096775</v>
      </c>
      <c r="N125" s="540">
        <f t="shared" si="71"/>
        <v>0.8305555555555556</v>
      </c>
      <c r="O125" s="540">
        <f t="shared" si="71"/>
        <v>0.89784946236559138</v>
      </c>
      <c r="P125" s="540">
        <f t="shared" si="71"/>
        <v>0.85833333333333328</v>
      </c>
      <c r="Q125" s="718">
        <f t="shared" ref="Q125" si="84">Q50/Q65</f>
        <v>0.84139784946236562</v>
      </c>
      <c r="R125" s="560"/>
      <c r="S125"/>
      <c r="T125"/>
      <c r="U125"/>
      <c r="V125"/>
      <c r="W125"/>
      <c r="X125"/>
      <c r="Y125"/>
      <c r="BO125" s="5"/>
    </row>
    <row r="126" spans="1:67" ht="15" customHeight="1" x14ac:dyDescent="0.25">
      <c r="A126" s="799"/>
      <c r="B126" s="799"/>
      <c r="C126" s="689" t="s">
        <v>49</v>
      </c>
      <c r="D126" s="566"/>
      <c r="E126" s="512">
        <f>E6/E21</f>
        <v>20.229249011857711</v>
      </c>
      <c r="F126" s="514">
        <f t="shared" ref="F126:P126" si="85">F6/F21</f>
        <v>1.5871886120996441</v>
      </c>
      <c r="G126" s="514">
        <f t="shared" si="85"/>
        <v>1.6538461538461537</v>
      </c>
      <c r="H126" s="514">
        <f t="shared" si="85"/>
        <v>1.8235294117647058</v>
      </c>
      <c r="I126" s="514">
        <f t="shared" si="85"/>
        <v>1.6262975778546713</v>
      </c>
      <c r="J126" s="514">
        <f t="shared" si="85"/>
        <v>1.7993079584775087</v>
      </c>
      <c r="K126" s="541">
        <f t="shared" si="85"/>
        <v>1.7508305647840532</v>
      </c>
      <c r="L126" s="541">
        <f t="shared" si="85"/>
        <v>1.7342192691029901</v>
      </c>
      <c r="M126" s="541">
        <f t="shared" si="85"/>
        <v>1.6212624584717608</v>
      </c>
      <c r="N126" s="541">
        <f t="shared" si="85"/>
        <v>1.6378737541528239</v>
      </c>
      <c r="O126" s="541">
        <f t="shared" si="85"/>
        <v>1.6245847176079735</v>
      </c>
      <c r="P126" s="541">
        <f t="shared" si="85"/>
        <v>1.6146179401993355</v>
      </c>
      <c r="Q126" s="719">
        <f t="shared" ref="Q126" si="86">Q6/Q21</f>
        <v>1.7549668874172186</v>
      </c>
      <c r="R126" s="560"/>
      <c r="S126" s="24"/>
      <c r="T126" s="24"/>
      <c r="U126" s="278"/>
      <c r="V126" s="238"/>
      <c r="W126" s="238"/>
      <c r="X126" s="238"/>
      <c r="Y126"/>
      <c r="BO126" s="5" t="s">
        <v>17</v>
      </c>
    </row>
    <row r="127" spans="1:67" ht="15" hidden="1" customHeight="1" x14ac:dyDescent="0.25">
      <c r="A127" s="503"/>
      <c r="B127" s="503"/>
      <c r="C127" s="645"/>
      <c r="D127" s="78" t="s">
        <v>87</v>
      </c>
      <c r="E127" s="99">
        <f t="shared" ref="E127:K140" si="87">E7/E22</f>
        <v>8.7069767441860453</v>
      </c>
      <c r="F127" s="506">
        <f t="shared" ref="F127:P127" si="88">F7/F22</f>
        <v>1</v>
      </c>
      <c r="G127" s="506">
        <f t="shared" si="88"/>
        <v>0.73333333333333328</v>
      </c>
      <c r="H127" s="506">
        <f t="shared" si="88"/>
        <v>0.8</v>
      </c>
      <c r="I127" s="506">
        <f t="shared" si="88"/>
        <v>1.2</v>
      </c>
      <c r="J127" s="506">
        <f t="shared" si="88"/>
        <v>1.5333333333333334</v>
      </c>
      <c r="K127" s="506">
        <f t="shared" si="88"/>
        <v>0.7</v>
      </c>
      <c r="L127" s="506">
        <f t="shared" si="88"/>
        <v>0.6</v>
      </c>
      <c r="M127" s="506">
        <f t="shared" si="88"/>
        <v>0.6</v>
      </c>
      <c r="N127" s="506">
        <f t="shared" si="88"/>
        <v>0.45</v>
      </c>
      <c r="O127" s="506">
        <f t="shared" si="88"/>
        <v>0.5</v>
      </c>
      <c r="P127" s="506">
        <f t="shared" si="88"/>
        <v>0.35</v>
      </c>
      <c r="Q127" s="720">
        <f t="shared" ref="Q127" si="89">Q7/Q22</f>
        <v>0.65</v>
      </c>
      <c r="R127" s="560"/>
      <c r="S127" s="238"/>
      <c r="T127" s="238"/>
      <c r="U127" s="238"/>
      <c r="V127" s="238"/>
      <c r="W127" s="238"/>
      <c r="X127" s="238"/>
      <c r="Y127"/>
      <c r="BO127" s="5"/>
    </row>
    <row r="128" spans="1:67" ht="15" hidden="1" customHeight="1" x14ac:dyDescent="0.25">
      <c r="A128" s="503"/>
      <c r="B128" s="503"/>
      <c r="C128" s="645"/>
      <c r="D128" s="78" t="s">
        <v>88</v>
      </c>
      <c r="E128" s="99">
        <f t="shared" si="87"/>
        <v>14.277966101694917</v>
      </c>
      <c r="F128" s="506">
        <f t="shared" si="87"/>
        <v>1.0416666666666667</v>
      </c>
      <c r="G128" s="506">
        <f t="shared" si="87"/>
        <v>1.125</v>
      </c>
      <c r="H128" s="506">
        <f t="shared" si="87"/>
        <v>1</v>
      </c>
      <c r="I128" s="506">
        <f t="shared" si="87"/>
        <v>1.125</v>
      </c>
      <c r="J128" s="506">
        <f t="shared" si="87"/>
        <v>1.1666666666666667</v>
      </c>
      <c r="K128" s="506">
        <f t="shared" si="87"/>
        <v>1.1599999999999999</v>
      </c>
      <c r="L128" s="506">
        <f t="shared" ref="L128:P140" si="90">L8/L23</f>
        <v>1.36</v>
      </c>
      <c r="M128" s="506">
        <f t="shared" si="90"/>
        <v>1.32</v>
      </c>
      <c r="N128" s="506">
        <f t="shared" si="90"/>
        <v>1.08</v>
      </c>
      <c r="O128" s="506">
        <f t="shared" si="90"/>
        <v>1.24</v>
      </c>
      <c r="P128" s="506">
        <f t="shared" si="90"/>
        <v>1.1200000000000001</v>
      </c>
      <c r="Q128" s="720">
        <f t="shared" ref="Q128" si="91">Q8/Q23</f>
        <v>1.52</v>
      </c>
      <c r="R128" s="560"/>
      <c r="S128" s="238"/>
      <c r="T128" s="238"/>
      <c r="U128" s="238"/>
      <c r="V128" s="238"/>
      <c r="W128" s="238"/>
      <c r="X128" s="238"/>
      <c r="Y128"/>
      <c r="BO128" s="5"/>
    </row>
    <row r="129" spans="1:67" ht="15" hidden="1" customHeight="1" x14ac:dyDescent="0.25">
      <c r="A129" s="503"/>
      <c r="B129" s="503"/>
      <c r="C129" s="645"/>
      <c r="D129" s="78" t="s">
        <v>89</v>
      </c>
      <c r="E129" s="99">
        <f t="shared" si="87"/>
        <v>21.1746835443038</v>
      </c>
      <c r="F129" s="506">
        <f t="shared" si="87"/>
        <v>1.2666666666666666</v>
      </c>
      <c r="G129" s="506">
        <f t="shared" si="87"/>
        <v>2</v>
      </c>
      <c r="H129" s="506">
        <f t="shared" si="87"/>
        <v>1.8</v>
      </c>
      <c r="I129" s="506">
        <f t="shared" si="87"/>
        <v>2.0666666666666669</v>
      </c>
      <c r="J129" s="506">
        <f t="shared" si="87"/>
        <v>1.7666666666666666</v>
      </c>
      <c r="K129" s="506">
        <f t="shared" si="87"/>
        <v>1.6857142857142857</v>
      </c>
      <c r="L129" s="506">
        <f t="shared" si="90"/>
        <v>1.7714285714285714</v>
      </c>
      <c r="M129" s="506">
        <f t="shared" si="90"/>
        <v>1.9142857142857144</v>
      </c>
      <c r="N129" s="506">
        <f t="shared" si="90"/>
        <v>1.9428571428571428</v>
      </c>
      <c r="O129" s="506">
        <f t="shared" si="90"/>
        <v>1.3428571428571427</v>
      </c>
      <c r="P129" s="506">
        <f t="shared" si="90"/>
        <v>1.7428571428571429</v>
      </c>
      <c r="Q129" s="720">
        <f t="shared" ref="Q129" si="92">Q9/Q24</f>
        <v>1.8857142857142857</v>
      </c>
      <c r="R129" s="560"/>
      <c r="S129"/>
      <c r="T129"/>
      <c r="U129" s="238"/>
      <c r="V129" s="238"/>
      <c r="W129" s="238"/>
      <c r="X129" s="238"/>
      <c r="Y129"/>
      <c r="BO129" s="5"/>
    </row>
    <row r="130" spans="1:67" ht="15" hidden="1" customHeight="1" x14ac:dyDescent="0.25">
      <c r="A130" s="503"/>
      <c r="B130" s="503"/>
      <c r="C130" s="645"/>
      <c r="D130" s="78" t="s">
        <v>90</v>
      </c>
      <c r="E130" s="99">
        <f t="shared" si="87"/>
        <v>25.432835820895523</v>
      </c>
      <c r="F130" s="506">
        <f t="shared" si="87"/>
        <v>2.2333333333333334</v>
      </c>
      <c r="G130" s="506">
        <f t="shared" si="87"/>
        <v>2.032258064516129</v>
      </c>
      <c r="H130" s="506">
        <f t="shared" si="87"/>
        <v>2.2647058823529411</v>
      </c>
      <c r="I130" s="506">
        <f t="shared" si="87"/>
        <v>1.7941176470588236</v>
      </c>
      <c r="J130" s="506">
        <f t="shared" si="87"/>
        <v>1.7941176470588236</v>
      </c>
      <c r="K130" s="506">
        <f t="shared" si="87"/>
        <v>2.1176470588235294</v>
      </c>
      <c r="L130" s="506">
        <f t="shared" si="90"/>
        <v>2.4411764705882355</v>
      </c>
      <c r="M130" s="506">
        <f t="shared" si="90"/>
        <v>2</v>
      </c>
      <c r="N130" s="506">
        <f t="shared" si="90"/>
        <v>2</v>
      </c>
      <c r="O130" s="506">
        <f t="shared" si="90"/>
        <v>2.5882352941176472</v>
      </c>
      <c r="P130" s="506">
        <f t="shared" si="90"/>
        <v>1.9705882352941178</v>
      </c>
      <c r="Q130" s="720">
        <f t="shared" ref="Q130" si="93">Q10/Q25</f>
        <v>2.2000000000000002</v>
      </c>
      <c r="R130" s="560"/>
      <c r="S130"/>
      <c r="T130"/>
      <c r="U130" s="238"/>
      <c r="V130" s="238"/>
      <c r="W130" s="238"/>
      <c r="X130" s="238"/>
      <c r="Y130"/>
      <c r="BO130" s="5"/>
    </row>
    <row r="131" spans="1:67" ht="15" hidden="1" customHeight="1" x14ac:dyDescent="0.25">
      <c r="A131" s="503"/>
      <c r="B131" s="503"/>
      <c r="C131" s="645"/>
      <c r="D131" s="78" t="s">
        <v>91</v>
      </c>
      <c r="E131" s="99">
        <f t="shared" si="87"/>
        <v>16.496350364963504</v>
      </c>
      <c r="F131" s="506">
        <f t="shared" si="87"/>
        <v>1.7333333333333334</v>
      </c>
      <c r="G131" s="506">
        <f t="shared" si="87"/>
        <v>1.5</v>
      </c>
      <c r="H131" s="506">
        <f t="shared" si="87"/>
        <v>1.7058823529411764</v>
      </c>
      <c r="I131" s="506">
        <f t="shared" si="87"/>
        <v>1.2058823529411764</v>
      </c>
      <c r="J131" s="506">
        <f t="shared" si="87"/>
        <v>1.6176470588235294</v>
      </c>
      <c r="K131" s="506">
        <f t="shared" si="87"/>
        <v>1.2857142857142858</v>
      </c>
      <c r="L131" s="506">
        <f t="shared" si="90"/>
        <v>1.2857142857142858</v>
      </c>
      <c r="M131" s="506">
        <f t="shared" si="90"/>
        <v>1.2571428571428571</v>
      </c>
      <c r="N131" s="506">
        <f t="shared" si="90"/>
        <v>0.94285714285714284</v>
      </c>
      <c r="O131" s="506">
        <f t="shared" si="90"/>
        <v>0.97142857142857142</v>
      </c>
      <c r="P131" s="506">
        <f t="shared" si="90"/>
        <v>1.4857142857142858</v>
      </c>
      <c r="Q131" s="720">
        <f t="shared" ref="Q131" si="94">Q11/Q26</f>
        <v>1.5714285714285714</v>
      </c>
      <c r="R131" s="560"/>
      <c r="S131"/>
      <c r="T131"/>
      <c r="U131" s="238"/>
      <c r="V131" s="238"/>
      <c r="W131" s="238"/>
      <c r="X131" s="238"/>
      <c r="Y131"/>
      <c r="BO131" s="5"/>
    </row>
    <row r="132" spans="1:67" ht="15" hidden="1" customHeight="1" x14ac:dyDescent="0.25">
      <c r="A132" s="503"/>
      <c r="B132" s="503"/>
      <c r="C132" s="645"/>
      <c r="D132" s="78" t="s">
        <v>92</v>
      </c>
      <c r="E132" s="99">
        <f t="shared" si="87"/>
        <v>40.647058823529413</v>
      </c>
      <c r="F132" s="506">
        <f t="shared" si="87"/>
        <v>3.2352941176470589</v>
      </c>
      <c r="G132" s="506">
        <f t="shared" si="87"/>
        <v>2.9411764705882355</v>
      </c>
      <c r="H132" s="506">
        <f t="shared" si="87"/>
        <v>4.382352941176471</v>
      </c>
      <c r="I132" s="506">
        <f t="shared" si="87"/>
        <v>3.2058823529411766</v>
      </c>
      <c r="J132" s="506">
        <f t="shared" si="87"/>
        <v>3.2941176470588234</v>
      </c>
      <c r="K132" s="506">
        <f t="shared" si="87"/>
        <v>3.4705882352941178</v>
      </c>
      <c r="L132" s="506">
        <f t="shared" si="90"/>
        <v>3.2058823529411766</v>
      </c>
      <c r="M132" s="506">
        <f t="shared" si="90"/>
        <v>3.1470588235294117</v>
      </c>
      <c r="N132" s="506">
        <f t="shared" si="90"/>
        <v>3.5</v>
      </c>
      <c r="O132" s="506">
        <f t="shared" si="90"/>
        <v>3.2647058823529411</v>
      </c>
      <c r="P132" s="506">
        <f t="shared" si="90"/>
        <v>3.5294117647058822</v>
      </c>
      <c r="Q132" s="720">
        <f t="shared" ref="Q132" si="95">Q12/Q27</f>
        <v>3.4705882352941178</v>
      </c>
      <c r="R132" s="560"/>
      <c r="S132"/>
      <c r="T132"/>
      <c r="U132" s="238"/>
      <c r="V132" s="238"/>
      <c r="W132" s="238"/>
      <c r="X132" s="238"/>
      <c r="Y132"/>
      <c r="BO132" s="5"/>
    </row>
    <row r="133" spans="1:67" ht="15" hidden="1" customHeight="1" x14ac:dyDescent="0.25">
      <c r="A133" s="503"/>
      <c r="B133" s="503"/>
      <c r="C133" s="645"/>
      <c r="D133" s="78" t="s">
        <v>187</v>
      </c>
      <c r="E133" s="99">
        <f t="shared" si="87"/>
        <v>29.514285714285716</v>
      </c>
      <c r="F133" s="506">
        <f t="shared" si="87"/>
        <v>2</v>
      </c>
      <c r="G133" s="506">
        <f t="shared" si="87"/>
        <v>2.0857142857142859</v>
      </c>
      <c r="H133" s="506">
        <f t="shared" si="87"/>
        <v>2.2857142857142856</v>
      </c>
      <c r="I133" s="506">
        <f t="shared" si="87"/>
        <v>2.3142857142857145</v>
      </c>
      <c r="J133" s="506">
        <f t="shared" si="87"/>
        <v>3</v>
      </c>
      <c r="K133" s="506">
        <f t="shared" si="87"/>
        <v>3</v>
      </c>
      <c r="L133" s="506">
        <f t="shared" si="90"/>
        <v>2.5142857142857142</v>
      </c>
      <c r="M133" s="506">
        <f t="shared" si="90"/>
        <v>2.5142857142857142</v>
      </c>
      <c r="N133" s="506">
        <f t="shared" si="90"/>
        <v>2.5714285714285716</v>
      </c>
      <c r="O133" s="506">
        <f t="shared" si="90"/>
        <v>2.5428571428571427</v>
      </c>
      <c r="P133" s="506">
        <f t="shared" si="90"/>
        <v>2.1428571428571428</v>
      </c>
      <c r="Q133" s="720">
        <f t="shared" ref="Q133" si="96">Q13/Q28</f>
        <v>2.5428571428571427</v>
      </c>
      <c r="R133" s="560"/>
      <c r="S133"/>
      <c r="T133"/>
      <c r="U133" s="238"/>
      <c r="V133" s="238"/>
      <c r="W133" s="238"/>
      <c r="X133" s="238"/>
      <c r="Y133"/>
      <c r="BO133" s="5"/>
    </row>
    <row r="134" spans="1:67" ht="15" hidden="1" customHeight="1" x14ac:dyDescent="0.25">
      <c r="A134" s="503"/>
      <c r="B134" s="503"/>
      <c r="C134" s="645"/>
      <c r="D134" s="78" t="s">
        <v>93</v>
      </c>
      <c r="E134" s="99">
        <f t="shared" si="87"/>
        <v>24.333333333333332</v>
      </c>
      <c r="F134" s="506">
        <f t="shared" si="87"/>
        <v>1.875</v>
      </c>
      <c r="G134" s="506">
        <f t="shared" si="87"/>
        <v>2.3333333333333335</v>
      </c>
      <c r="H134" s="506">
        <f t="shared" si="87"/>
        <v>2</v>
      </c>
      <c r="I134" s="506">
        <f t="shared" si="87"/>
        <v>1.75</v>
      </c>
      <c r="J134" s="506">
        <f t="shared" si="87"/>
        <v>2.3333333333333335</v>
      </c>
      <c r="K134" s="506">
        <f t="shared" si="87"/>
        <v>2.0416666666666665</v>
      </c>
      <c r="L134" s="506">
        <f t="shared" si="90"/>
        <v>2.25</v>
      </c>
      <c r="M134" s="506">
        <f t="shared" si="90"/>
        <v>1.625</v>
      </c>
      <c r="N134" s="506">
        <f t="shared" si="90"/>
        <v>1.9166666666666667</v>
      </c>
      <c r="O134" s="506">
        <f t="shared" si="90"/>
        <v>2.3333333333333335</v>
      </c>
      <c r="P134" s="506">
        <f t="shared" si="90"/>
        <v>2</v>
      </c>
      <c r="Q134" s="720">
        <f t="shared" ref="Q134" si="97">Q14/Q29</f>
        <v>1.875</v>
      </c>
      <c r="R134" s="560"/>
      <c r="S134"/>
      <c r="T134"/>
      <c r="U134" s="238"/>
      <c r="V134" s="238"/>
      <c r="W134" s="238"/>
      <c r="X134" s="238"/>
      <c r="Y134"/>
      <c r="BO134" s="5"/>
    </row>
    <row r="135" spans="1:67" ht="15" hidden="1" customHeight="1" x14ac:dyDescent="0.25">
      <c r="A135" s="503"/>
      <c r="B135" s="503"/>
      <c r="C135" s="645"/>
      <c r="D135" s="78" t="s">
        <v>79</v>
      </c>
      <c r="E135" s="99">
        <f t="shared" si="87"/>
        <v>7.1111111111111107</v>
      </c>
      <c r="F135" s="506">
        <f t="shared" si="87"/>
        <v>0.33333333333333331</v>
      </c>
      <c r="G135" s="506">
        <f t="shared" si="87"/>
        <v>0.33333333333333331</v>
      </c>
      <c r="H135" s="506">
        <f t="shared" si="87"/>
        <v>0.44444444444444442</v>
      </c>
      <c r="I135" s="506">
        <f t="shared" si="87"/>
        <v>0.44444444444444442</v>
      </c>
      <c r="J135" s="506">
        <f t="shared" si="87"/>
        <v>0.88888888888888884</v>
      </c>
      <c r="K135" s="506">
        <f t="shared" si="87"/>
        <v>0.77777777777777779</v>
      </c>
      <c r="L135" s="506">
        <f t="shared" si="90"/>
        <v>0.44444444444444442</v>
      </c>
      <c r="M135" s="506">
        <f t="shared" si="90"/>
        <v>0.88888888888888884</v>
      </c>
      <c r="N135" s="506">
        <f t="shared" si="90"/>
        <v>0.88888888888888884</v>
      </c>
      <c r="O135" s="506">
        <f t="shared" si="90"/>
        <v>0.44444444444444442</v>
      </c>
      <c r="P135" s="506">
        <f t="shared" si="90"/>
        <v>0.55555555555555558</v>
      </c>
      <c r="Q135" s="720">
        <f t="shared" ref="Q135" si="98">Q15/Q30</f>
        <v>0.66666666666666663</v>
      </c>
      <c r="R135" s="560"/>
      <c r="S135"/>
      <c r="T135"/>
      <c r="U135" s="238"/>
      <c r="V135" s="238"/>
      <c r="W135" s="238"/>
      <c r="X135" s="238"/>
      <c r="Y135"/>
      <c r="BO135" s="5"/>
    </row>
    <row r="136" spans="1:67" ht="15" hidden="1" customHeight="1" x14ac:dyDescent="0.25">
      <c r="A136" s="503"/>
      <c r="B136" s="503"/>
      <c r="C136" s="645"/>
      <c r="D136" s="78" t="s">
        <v>75</v>
      </c>
      <c r="E136" s="99">
        <f t="shared" si="87"/>
        <v>5.1428571428571432</v>
      </c>
      <c r="F136" s="506">
        <f t="shared" si="87"/>
        <v>0.35714285714285715</v>
      </c>
      <c r="G136" s="506">
        <f t="shared" si="87"/>
        <v>0.5</v>
      </c>
      <c r="H136" s="506">
        <f t="shared" si="87"/>
        <v>0.42857142857142855</v>
      </c>
      <c r="I136" s="506">
        <f t="shared" si="87"/>
        <v>0.35714285714285715</v>
      </c>
      <c r="J136" s="506">
        <f t="shared" si="87"/>
        <v>0.42857142857142855</v>
      </c>
      <c r="K136" s="506">
        <f t="shared" si="87"/>
        <v>0.6428571428571429</v>
      </c>
      <c r="L136" s="506">
        <f t="shared" si="90"/>
        <v>0.5714285714285714</v>
      </c>
      <c r="M136" s="506">
        <f t="shared" si="90"/>
        <v>0.21428571428571427</v>
      </c>
      <c r="N136" s="506">
        <f t="shared" si="90"/>
        <v>0.5</v>
      </c>
      <c r="O136" s="506">
        <f t="shared" si="90"/>
        <v>0.42857142857142855</v>
      </c>
      <c r="P136" s="506">
        <f t="shared" si="90"/>
        <v>0.42857142857142855</v>
      </c>
      <c r="Q136" s="720">
        <f t="shared" ref="Q136" si="99">Q16/Q31</f>
        <v>0.2857142857142857</v>
      </c>
      <c r="R136" s="560"/>
      <c r="S136"/>
      <c r="T136"/>
      <c r="U136" s="238"/>
      <c r="V136" s="238"/>
      <c r="W136" s="238"/>
      <c r="X136"/>
      <c r="Y136"/>
      <c r="BO136" s="5"/>
    </row>
    <row r="137" spans="1:67" ht="15" hidden="1" customHeight="1" x14ac:dyDescent="0.25">
      <c r="A137" s="503"/>
      <c r="B137" s="503"/>
      <c r="C137" s="645"/>
      <c r="D137" s="78" t="s">
        <v>76</v>
      </c>
      <c r="E137" s="99">
        <f t="shared" si="87"/>
        <v>2.375</v>
      </c>
      <c r="F137" s="506">
        <f t="shared" si="87"/>
        <v>0.25</v>
      </c>
      <c r="G137" s="506">
        <f t="shared" si="87"/>
        <v>0.125</v>
      </c>
      <c r="H137" s="506">
        <f t="shared" si="87"/>
        <v>0</v>
      </c>
      <c r="I137" s="506">
        <f t="shared" si="87"/>
        <v>0</v>
      </c>
      <c r="J137" s="506">
        <f t="shared" si="87"/>
        <v>0</v>
      </c>
      <c r="K137" s="506">
        <f t="shared" si="87"/>
        <v>0.375</v>
      </c>
      <c r="L137" s="506">
        <f t="shared" si="90"/>
        <v>0.5</v>
      </c>
      <c r="M137" s="506">
        <f t="shared" si="90"/>
        <v>0.25</v>
      </c>
      <c r="N137" s="506">
        <f t="shared" si="90"/>
        <v>0</v>
      </c>
      <c r="O137" s="506">
        <f t="shared" si="90"/>
        <v>0.375</v>
      </c>
      <c r="P137" s="506">
        <f t="shared" si="90"/>
        <v>0.375</v>
      </c>
      <c r="Q137" s="720">
        <f t="shared" ref="Q137" si="100">Q17/Q32</f>
        <v>0.125</v>
      </c>
      <c r="R137" s="560"/>
      <c r="S137"/>
      <c r="T137"/>
      <c r="U137" s="238"/>
      <c r="V137" s="238"/>
      <c r="W137" s="238"/>
      <c r="X137"/>
      <c r="Y137"/>
      <c r="BO137" s="5"/>
    </row>
    <row r="138" spans="1:67" ht="15" hidden="1" customHeight="1" x14ac:dyDescent="0.25">
      <c r="A138" s="503"/>
      <c r="B138" s="503"/>
      <c r="C138" s="645"/>
      <c r="D138" s="78" t="s">
        <v>77</v>
      </c>
      <c r="E138" s="99">
        <f t="shared" si="87"/>
        <v>2.8</v>
      </c>
      <c r="F138" s="506">
        <f t="shared" si="87"/>
        <v>0.3</v>
      </c>
      <c r="G138" s="506">
        <f t="shared" si="87"/>
        <v>0.5</v>
      </c>
      <c r="H138" s="506">
        <f t="shared" si="87"/>
        <v>0.1</v>
      </c>
      <c r="I138" s="506">
        <f t="shared" si="87"/>
        <v>0.1</v>
      </c>
      <c r="J138" s="506">
        <f t="shared" si="87"/>
        <v>0.3</v>
      </c>
      <c r="K138" s="506">
        <f t="shared" si="87"/>
        <v>0.3</v>
      </c>
      <c r="L138" s="506">
        <f t="shared" si="90"/>
        <v>0.3</v>
      </c>
      <c r="M138" s="506">
        <f t="shared" si="90"/>
        <v>0.3</v>
      </c>
      <c r="N138" s="506">
        <f t="shared" si="90"/>
        <v>0</v>
      </c>
      <c r="O138" s="506">
        <f t="shared" si="90"/>
        <v>0.1</v>
      </c>
      <c r="P138" s="506">
        <f t="shared" si="90"/>
        <v>0.2</v>
      </c>
      <c r="Q138" s="720">
        <f t="shared" ref="Q138" si="101">Q18/Q33</f>
        <v>0.3</v>
      </c>
      <c r="R138" s="560"/>
      <c r="S138"/>
      <c r="T138"/>
      <c r="U138"/>
      <c r="V138"/>
      <c r="W138"/>
      <c r="X138"/>
      <c r="Y138"/>
      <c r="BO138" s="5"/>
    </row>
    <row r="139" spans="1:67" ht="15" hidden="1" customHeight="1" x14ac:dyDescent="0.25">
      <c r="A139" s="503"/>
      <c r="B139" s="503"/>
      <c r="C139" s="645"/>
      <c r="D139" s="78" t="s">
        <v>78</v>
      </c>
      <c r="E139" s="99">
        <f t="shared" si="87"/>
        <v>3.3333333333333335</v>
      </c>
      <c r="F139" s="506">
        <f t="shared" si="87"/>
        <v>0</v>
      </c>
      <c r="G139" s="506">
        <f t="shared" si="87"/>
        <v>0.16666666666666666</v>
      </c>
      <c r="H139" s="506">
        <f t="shared" si="87"/>
        <v>0.33333333333333331</v>
      </c>
      <c r="I139" s="506">
        <f t="shared" si="87"/>
        <v>0.33333333333333331</v>
      </c>
      <c r="J139" s="506">
        <f t="shared" si="87"/>
        <v>0</v>
      </c>
      <c r="K139" s="506">
        <f t="shared" si="87"/>
        <v>0.5</v>
      </c>
      <c r="L139" s="506">
        <f t="shared" si="90"/>
        <v>0</v>
      </c>
      <c r="M139" s="506">
        <f t="shared" si="90"/>
        <v>0.16666666666666666</v>
      </c>
      <c r="N139" s="506">
        <f t="shared" si="90"/>
        <v>0.66666666666666663</v>
      </c>
      <c r="O139" s="506">
        <f t="shared" si="90"/>
        <v>0.33333333333333331</v>
      </c>
      <c r="P139" s="506">
        <f t="shared" si="90"/>
        <v>0.33333333333333331</v>
      </c>
      <c r="Q139" s="720">
        <f t="shared" ref="Q139" si="102">Q19/Q34</f>
        <v>0.5</v>
      </c>
      <c r="R139" s="560"/>
      <c r="S139"/>
      <c r="T139"/>
      <c r="U139"/>
      <c r="V139"/>
      <c r="W139"/>
      <c r="X139"/>
      <c r="Y139"/>
      <c r="BO139" s="5"/>
    </row>
    <row r="140" spans="1:67" ht="15" hidden="1" customHeight="1" x14ac:dyDescent="0.25">
      <c r="A140" s="503"/>
      <c r="B140" s="503"/>
      <c r="C140" s="646"/>
      <c r="D140" s="502" t="s">
        <v>155</v>
      </c>
      <c r="E140" s="99">
        <f t="shared" si="87"/>
        <v>12.333333333333334</v>
      </c>
      <c r="F140" s="506">
        <f t="shared" si="87"/>
        <v>0.91666666666666663</v>
      </c>
      <c r="G140" s="506">
        <f t="shared" si="87"/>
        <v>1.25</v>
      </c>
      <c r="H140" s="506">
        <f t="shared" si="87"/>
        <v>1</v>
      </c>
      <c r="I140" s="506">
        <f t="shared" si="87"/>
        <v>1.4166666666666667</v>
      </c>
      <c r="J140" s="506">
        <f t="shared" si="87"/>
        <v>0.83333333333333337</v>
      </c>
      <c r="K140" s="506">
        <f t="shared" si="87"/>
        <v>0.91666666666666663</v>
      </c>
      <c r="L140" s="506">
        <f t="shared" si="90"/>
        <v>1.3333333333333333</v>
      </c>
      <c r="M140" s="506">
        <f t="shared" si="90"/>
        <v>1.0833333333333333</v>
      </c>
      <c r="N140" s="570">
        <f t="shared" si="90"/>
        <v>1.1666666666666667</v>
      </c>
      <c r="O140" s="570">
        <f t="shared" si="90"/>
        <v>0.58333333333333337</v>
      </c>
      <c r="P140" s="570">
        <f t="shared" si="90"/>
        <v>0.83333333333333337</v>
      </c>
      <c r="Q140" s="721">
        <f t="shared" ref="Q140" si="103">Q20/Q35</f>
        <v>1</v>
      </c>
      <c r="R140" s="560"/>
      <c r="S140"/>
      <c r="T140"/>
      <c r="U140"/>
      <c r="V140"/>
      <c r="W140"/>
      <c r="X140"/>
      <c r="Y140"/>
      <c r="BO140" s="5"/>
    </row>
    <row r="141" spans="1:67" ht="15" customHeight="1" x14ac:dyDescent="0.25">
      <c r="C141" s="690" t="s">
        <v>84</v>
      </c>
      <c r="D141" s="636"/>
      <c r="E141" s="637">
        <f>SUM(F141:Q141)</f>
        <v>5595</v>
      </c>
      <c r="F141" s="637">
        <f>SUM(F142:F155)</f>
        <v>405</v>
      </c>
      <c r="G141" s="637">
        <f t="shared" ref="G141:Q141" si="104">SUM(G142:G155)</f>
        <v>440</v>
      </c>
      <c r="H141" s="637">
        <f t="shared" si="104"/>
        <v>492</v>
      </c>
      <c r="I141" s="637">
        <f t="shared" si="104"/>
        <v>440</v>
      </c>
      <c r="J141" s="665">
        <f t="shared" si="104"/>
        <v>488</v>
      </c>
      <c r="K141" s="665">
        <f t="shared" si="104"/>
        <v>496</v>
      </c>
      <c r="L141" s="665">
        <f t="shared" si="104"/>
        <v>492</v>
      </c>
      <c r="M141" s="693">
        <f t="shared" si="104"/>
        <v>457</v>
      </c>
      <c r="N141" s="158">
        <f t="shared" si="104"/>
        <v>466</v>
      </c>
      <c r="O141" s="158">
        <f t="shared" si="104"/>
        <v>459</v>
      </c>
      <c r="P141" s="50">
        <f t="shared" si="104"/>
        <v>462</v>
      </c>
      <c r="Q141" s="722">
        <f t="shared" si="104"/>
        <v>498</v>
      </c>
      <c r="R141" s="27"/>
      <c r="S141" s="9"/>
      <c r="T141" s="10"/>
      <c r="U141" s="10"/>
      <c r="BO141" s="5" t="s">
        <v>27</v>
      </c>
    </row>
    <row r="142" spans="1:67" ht="15" hidden="1" customHeight="1" x14ac:dyDescent="0.25">
      <c r="A142" s="629"/>
      <c r="B142" s="629"/>
      <c r="C142" s="645"/>
      <c r="D142" s="362" t="s">
        <v>204</v>
      </c>
      <c r="E142" s="50">
        <f>SUM(F142:Q142)</f>
        <v>156</v>
      </c>
      <c r="F142" s="36">
        <v>15</v>
      </c>
      <c r="G142" s="36">
        <v>11</v>
      </c>
      <c r="H142" s="29">
        <v>12</v>
      </c>
      <c r="I142" s="29">
        <v>18</v>
      </c>
      <c r="J142" s="29">
        <v>23</v>
      </c>
      <c r="K142" s="29">
        <v>14</v>
      </c>
      <c r="L142" s="29">
        <v>12</v>
      </c>
      <c r="M142" s="499">
        <v>12</v>
      </c>
      <c r="N142" s="694">
        <v>9</v>
      </c>
      <c r="O142" s="694">
        <v>10</v>
      </c>
      <c r="P142" s="407">
        <v>7</v>
      </c>
      <c r="Q142" s="426">
        <v>13</v>
      </c>
      <c r="R142" s="27"/>
      <c r="S142" s="9"/>
      <c r="T142" s="10"/>
      <c r="U142" s="10"/>
      <c r="BO142" s="5"/>
    </row>
    <row r="143" spans="1:67" ht="15" hidden="1" customHeight="1" x14ac:dyDescent="0.25">
      <c r="A143" s="629"/>
      <c r="B143" s="629"/>
      <c r="C143" s="645"/>
      <c r="D143" s="78" t="s">
        <v>88</v>
      </c>
      <c r="E143" s="50">
        <f t="shared" ref="E143:E147" si="105">SUM(F143:Q143)</f>
        <v>347</v>
      </c>
      <c r="F143" s="36">
        <v>25</v>
      </c>
      <c r="G143" s="36">
        <v>27</v>
      </c>
      <c r="H143" s="29">
        <v>24</v>
      </c>
      <c r="I143" s="29">
        <v>27</v>
      </c>
      <c r="J143" s="29">
        <v>27</v>
      </c>
      <c r="K143" s="29">
        <v>27</v>
      </c>
      <c r="L143" s="29">
        <v>34</v>
      </c>
      <c r="M143" s="499">
        <v>32</v>
      </c>
      <c r="N143" s="694">
        <v>27</v>
      </c>
      <c r="O143" s="694">
        <v>31</v>
      </c>
      <c r="P143" s="407">
        <v>28</v>
      </c>
      <c r="Q143" s="426">
        <v>38</v>
      </c>
      <c r="R143" s="27"/>
      <c r="S143" s="9"/>
      <c r="T143" s="10"/>
      <c r="U143" s="10"/>
      <c r="BO143" s="5"/>
    </row>
    <row r="144" spans="1:67" ht="15" hidden="1" customHeight="1" x14ac:dyDescent="0.25">
      <c r="A144" s="629"/>
      <c r="B144" s="629"/>
      <c r="C144" s="645"/>
      <c r="D144" s="78" t="s">
        <v>89</v>
      </c>
      <c r="E144" s="50">
        <f t="shared" si="105"/>
        <v>683</v>
      </c>
      <c r="F144" s="36">
        <v>38</v>
      </c>
      <c r="G144" s="36">
        <v>60</v>
      </c>
      <c r="H144" s="29">
        <v>53</v>
      </c>
      <c r="I144" s="29">
        <v>61</v>
      </c>
      <c r="J144" s="29">
        <v>50</v>
      </c>
      <c r="K144" s="29">
        <v>57</v>
      </c>
      <c r="L144" s="29">
        <v>62</v>
      </c>
      <c r="M144" s="499">
        <v>66</v>
      </c>
      <c r="N144" s="694">
        <v>65</v>
      </c>
      <c r="O144" s="694">
        <v>46</v>
      </c>
      <c r="P144" s="407">
        <v>60</v>
      </c>
      <c r="Q144" s="426">
        <v>65</v>
      </c>
      <c r="R144" s="27"/>
      <c r="S144" s="9"/>
      <c r="T144" s="10"/>
      <c r="U144" s="10"/>
      <c r="BO144" s="5"/>
    </row>
    <row r="145" spans="1:67" ht="15" hidden="1" customHeight="1" x14ac:dyDescent="0.25">
      <c r="A145" s="629"/>
      <c r="B145" s="629"/>
      <c r="C145" s="645"/>
      <c r="D145" s="78" t="s">
        <v>90</v>
      </c>
      <c r="E145" s="50">
        <f t="shared" si="105"/>
        <v>781</v>
      </c>
      <c r="F145" s="36">
        <v>61</v>
      </c>
      <c r="G145" s="36">
        <v>56</v>
      </c>
      <c r="H145" s="29">
        <v>73</v>
      </c>
      <c r="I145" s="29">
        <v>57</v>
      </c>
      <c r="J145" s="29">
        <v>60</v>
      </c>
      <c r="K145" s="29">
        <v>66</v>
      </c>
      <c r="L145" s="29">
        <v>76</v>
      </c>
      <c r="M145" s="499">
        <v>61</v>
      </c>
      <c r="N145" s="694">
        <v>59</v>
      </c>
      <c r="O145" s="694">
        <v>77</v>
      </c>
      <c r="P145" s="407">
        <v>65</v>
      </c>
      <c r="Q145" s="426">
        <v>70</v>
      </c>
      <c r="R145" s="27"/>
      <c r="S145" s="9"/>
      <c r="T145" s="10"/>
      <c r="U145" s="10"/>
      <c r="BO145" s="5"/>
    </row>
    <row r="146" spans="1:67" ht="15" hidden="1" customHeight="1" x14ac:dyDescent="0.25">
      <c r="A146" s="629"/>
      <c r="B146" s="629"/>
      <c r="C146" s="645"/>
      <c r="D146" s="78" t="s">
        <v>91</v>
      </c>
      <c r="E146" s="50">
        <f t="shared" si="105"/>
        <v>521</v>
      </c>
      <c r="F146" s="36">
        <v>45</v>
      </c>
      <c r="G146" s="36">
        <v>48</v>
      </c>
      <c r="H146" s="29">
        <v>53</v>
      </c>
      <c r="I146" s="29">
        <v>37</v>
      </c>
      <c r="J146" s="29">
        <v>52</v>
      </c>
      <c r="K146" s="29">
        <v>44</v>
      </c>
      <c r="L146" s="29">
        <v>41</v>
      </c>
      <c r="M146" s="499">
        <v>41</v>
      </c>
      <c r="N146" s="694">
        <v>31</v>
      </c>
      <c r="O146" s="694">
        <v>31</v>
      </c>
      <c r="P146" s="407">
        <v>49</v>
      </c>
      <c r="Q146" s="426">
        <v>49</v>
      </c>
      <c r="R146" s="27"/>
      <c r="S146" s="9"/>
      <c r="T146" s="10"/>
      <c r="U146" s="10"/>
      <c r="BO146" s="5"/>
    </row>
    <row r="147" spans="1:67" ht="15" hidden="1" customHeight="1" x14ac:dyDescent="0.25">
      <c r="A147" s="629"/>
      <c r="B147" s="629"/>
      <c r="C147" s="645"/>
      <c r="D147" s="78" t="s">
        <v>92</v>
      </c>
      <c r="E147" s="50">
        <f t="shared" si="105"/>
        <v>1216</v>
      </c>
      <c r="F147" s="36">
        <v>88</v>
      </c>
      <c r="G147" s="36">
        <v>84</v>
      </c>
      <c r="H147" s="29">
        <v>132</v>
      </c>
      <c r="I147" s="29">
        <v>93</v>
      </c>
      <c r="J147" s="29">
        <v>100</v>
      </c>
      <c r="K147" s="29">
        <v>105</v>
      </c>
      <c r="L147" s="29">
        <v>99</v>
      </c>
      <c r="M147" s="499">
        <v>92</v>
      </c>
      <c r="N147" s="694">
        <v>110</v>
      </c>
      <c r="O147" s="694">
        <v>98</v>
      </c>
      <c r="P147" s="407">
        <v>108</v>
      </c>
      <c r="Q147" s="426">
        <v>107</v>
      </c>
      <c r="R147" s="27"/>
      <c r="S147" s="9"/>
      <c r="T147" s="10"/>
      <c r="U147" s="10"/>
      <c r="BO147" s="5"/>
    </row>
    <row r="148" spans="1:67" ht="15" hidden="1" customHeight="1" x14ac:dyDescent="0.25">
      <c r="A148" s="629"/>
      <c r="B148" s="629"/>
      <c r="C148" s="645"/>
      <c r="D148" s="78" t="s">
        <v>186</v>
      </c>
      <c r="E148" s="50">
        <f>SUM(F148:Q148)</f>
        <v>988</v>
      </c>
      <c r="F148" s="36">
        <v>66</v>
      </c>
      <c r="G148" s="36">
        <v>72</v>
      </c>
      <c r="H148" s="36">
        <v>74</v>
      </c>
      <c r="I148" s="36">
        <v>77</v>
      </c>
      <c r="J148" s="36">
        <v>99</v>
      </c>
      <c r="K148" s="36">
        <v>100</v>
      </c>
      <c r="L148" s="36">
        <v>83</v>
      </c>
      <c r="M148" s="498">
        <v>85</v>
      </c>
      <c r="N148" s="694">
        <v>88</v>
      </c>
      <c r="O148" s="694">
        <v>87</v>
      </c>
      <c r="P148" s="408">
        <v>72</v>
      </c>
      <c r="Q148" s="427">
        <v>85</v>
      </c>
      <c r="R148" s="27"/>
      <c r="S148" s="9"/>
      <c r="T148" s="10"/>
      <c r="U148" s="10"/>
      <c r="BO148" s="5"/>
    </row>
    <row r="149" spans="1:67" ht="15" hidden="1" customHeight="1" x14ac:dyDescent="0.25">
      <c r="A149" s="629"/>
      <c r="B149" s="629"/>
      <c r="C149" s="645"/>
      <c r="D149" s="78" t="s">
        <v>93</v>
      </c>
      <c r="E149" s="50">
        <f>SUM(F149:Q149)</f>
        <v>558</v>
      </c>
      <c r="F149" s="36">
        <v>44</v>
      </c>
      <c r="G149" s="36">
        <v>52</v>
      </c>
      <c r="H149" s="29">
        <v>47</v>
      </c>
      <c r="I149" s="29">
        <v>41</v>
      </c>
      <c r="J149" s="29">
        <v>50</v>
      </c>
      <c r="K149" s="29">
        <v>47</v>
      </c>
      <c r="L149" s="29">
        <v>51</v>
      </c>
      <c r="M149" s="499">
        <v>38</v>
      </c>
      <c r="N149" s="694">
        <v>44</v>
      </c>
      <c r="O149" s="694">
        <v>56</v>
      </c>
      <c r="P149" s="408">
        <v>45</v>
      </c>
      <c r="Q149" s="687">
        <v>43</v>
      </c>
      <c r="R149" s="27"/>
      <c r="S149" s="9"/>
      <c r="T149" s="10"/>
      <c r="U149" s="10"/>
      <c r="BO149" s="5"/>
    </row>
    <row r="150" spans="1:67" ht="15" hidden="1" customHeight="1" x14ac:dyDescent="0.25">
      <c r="A150" s="629"/>
      <c r="B150" s="629"/>
      <c r="C150" s="652"/>
      <c r="D150" s="78" t="s">
        <v>79</v>
      </c>
      <c r="E150" s="50">
        <f t="shared" ref="E150:E155" si="106">SUM(F150:Q150)</f>
        <v>63</v>
      </c>
      <c r="F150" s="36">
        <v>3</v>
      </c>
      <c r="G150" s="36">
        <v>3</v>
      </c>
      <c r="H150" s="29">
        <v>3</v>
      </c>
      <c r="I150" s="29">
        <v>4</v>
      </c>
      <c r="J150" s="29">
        <v>8</v>
      </c>
      <c r="K150" s="29">
        <v>7</v>
      </c>
      <c r="L150" s="29">
        <v>4</v>
      </c>
      <c r="M150" s="499">
        <v>8</v>
      </c>
      <c r="N150" s="694">
        <v>8</v>
      </c>
      <c r="O150" s="694">
        <v>4</v>
      </c>
      <c r="P150" s="38">
        <v>5</v>
      </c>
      <c r="Q150" s="427">
        <v>6</v>
      </c>
      <c r="R150" s="27"/>
      <c r="S150" s="9"/>
      <c r="T150" s="10"/>
      <c r="U150" s="10"/>
      <c r="BO150" s="5"/>
    </row>
    <row r="151" spans="1:67" ht="15" hidden="1" customHeight="1" x14ac:dyDescent="0.25">
      <c r="A151" s="629"/>
      <c r="B151" s="629"/>
      <c r="C151" s="652"/>
      <c r="D151" s="78" t="s">
        <v>75</v>
      </c>
      <c r="E151" s="50">
        <f t="shared" si="106"/>
        <v>70</v>
      </c>
      <c r="F151" s="36">
        <v>5</v>
      </c>
      <c r="G151" s="36">
        <v>6</v>
      </c>
      <c r="H151" s="29">
        <v>6</v>
      </c>
      <c r="I151" s="29">
        <v>5</v>
      </c>
      <c r="J151" s="29">
        <v>6</v>
      </c>
      <c r="K151" s="29">
        <v>9</v>
      </c>
      <c r="L151" s="29">
        <v>8</v>
      </c>
      <c r="M151" s="499">
        <v>3</v>
      </c>
      <c r="N151" s="694">
        <v>7</v>
      </c>
      <c r="O151" s="694">
        <v>6</v>
      </c>
      <c r="P151" s="38">
        <v>6</v>
      </c>
      <c r="Q151" s="427">
        <v>3</v>
      </c>
      <c r="R151" s="27"/>
      <c r="S151" s="9"/>
      <c r="T151" s="10"/>
      <c r="U151" s="10"/>
      <c r="BO151" s="5"/>
    </row>
    <row r="152" spans="1:67" ht="15" hidden="1" customHeight="1" x14ac:dyDescent="0.25">
      <c r="A152" s="629"/>
      <c r="B152" s="629"/>
      <c r="C152" s="652"/>
      <c r="D152" s="78" t="s">
        <v>76</v>
      </c>
      <c r="E152" s="50">
        <f t="shared" si="106"/>
        <v>19</v>
      </c>
      <c r="F152" s="36">
        <v>2</v>
      </c>
      <c r="G152" s="36">
        <v>1</v>
      </c>
      <c r="H152" s="29">
        <v>0</v>
      </c>
      <c r="I152" s="29">
        <v>0</v>
      </c>
      <c r="J152" s="29">
        <v>0</v>
      </c>
      <c r="K152" s="29">
        <v>3</v>
      </c>
      <c r="L152" s="29">
        <v>4</v>
      </c>
      <c r="M152" s="499">
        <v>2</v>
      </c>
      <c r="N152" s="694">
        <v>0</v>
      </c>
      <c r="O152" s="694">
        <v>3</v>
      </c>
      <c r="P152" s="38">
        <v>3</v>
      </c>
      <c r="Q152" s="427">
        <v>1</v>
      </c>
      <c r="R152" s="27"/>
      <c r="S152" s="9"/>
      <c r="T152" s="10"/>
      <c r="U152" s="10"/>
      <c r="BO152" s="5"/>
    </row>
    <row r="153" spans="1:67" ht="15" hidden="1" customHeight="1" x14ac:dyDescent="0.25">
      <c r="A153" s="629"/>
      <c r="B153" s="629"/>
      <c r="C153" s="652"/>
      <c r="D153" s="78" t="s">
        <v>77</v>
      </c>
      <c r="E153" s="50">
        <f t="shared" si="106"/>
        <v>28</v>
      </c>
      <c r="F153" s="36">
        <v>3</v>
      </c>
      <c r="G153" s="36">
        <v>5</v>
      </c>
      <c r="H153" s="29">
        <v>1</v>
      </c>
      <c r="I153" s="29">
        <v>1</v>
      </c>
      <c r="J153" s="29">
        <v>3</v>
      </c>
      <c r="K153" s="29">
        <v>3</v>
      </c>
      <c r="L153" s="29">
        <v>3</v>
      </c>
      <c r="M153" s="499">
        <v>3</v>
      </c>
      <c r="N153" s="694">
        <v>0</v>
      </c>
      <c r="O153" s="694">
        <v>1</v>
      </c>
      <c r="P153" s="38">
        <v>2</v>
      </c>
      <c r="Q153" s="427">
        <v>3</v>
      </c>
      <c r="R153" s="27"/>
      <c r="S153" s="9"/>
      <c r="T153" s="10"/>
      <c r="U153" s="10"/>
      <c r="BO153" s="5"/>
    </row>
    <row r="154" spans="1:67" ht="15" hidden="1" customHeight="1" x14ac:dyDescent="0.25">
      <c r="A154" s="629"/>
      <c r="B154" s="629"/>
      <c r="C154" s="652"/>
      <c r="D154" s="78" t="s">
        <v>78</v>
      </c>
      <c r="E154" s="50">
        <f t="shared" si="106"/>
        <v>20</v>
      </c>
      <c r="F154" s="36">
        <v>0</v>
      </c>
      <c r="G154" s="36">
        <v>1</v>
      </c>
      <c r="H154" s="29">
        <v>2</v>
      </c>
      <c r="I154" s="29">
        <v>2</v>
      </c>
      <c r="J154" s="29">
        <v>0</v>
      </c>
      <c r="K154" s="29">
        <v>3</v>
      </c>
      <c r="L154" s="29">
        <v>0</v>
      </c>
      <c r="M154" s="499">
        <v>1</v>
      </c>
      <c r="N154" s="694">
        <v>4</v>
      </c>
      <c r="O154" s="694">
        <v>2</v>
      </c>
      <c r="P154" s="38">
        <v>2</v>
      </c>
      <c r="Q154" s="427">
        <v>3</v>
      </c>
      <c r="R154" s="27"/>
      <c r="S154" s="9"/>
      <c r="T154" s="10"/>
      <c r="U154" s="10"/>
      <c r="BO154" s="5"/>
    </row>
    <row r="155" spans="1:67" ht="15" hidden="1" customHeight="1" x14ac:dyDescent="0.25">
      <c r="A155" s="629"/>
      <c r="B155" s="629"/>
      <c r="C155" s="652"/>
      <c r="D155" s="502" t="s">
        <v>155</v>
      </c>
      <c r="E155" s="50">
        <f t="shared" si="106"/>
        <v>145</v>
      </c>
      <c r="F155" s="36">
        <v>10</v>
      </c>
      <c r="G155" s="36">
        <v>14</v>
      </c>
      <c r="H155" s="29">
        <v>12</v>
      </c>
      <c r="I155" s="29">
        <v>17</v>
      </c>
      <c r="J155" s="29">
        <v>10</v>
      </c>
      <c r="K155" s="29">
        <v>11</v>
      </c>
      <c r="L155" s="29">
        <v>15</v>
      </c>
      <c r="M155" s="499">
        <v>13</v>
      </c>
      <c r="N155" s="694">
        <v>14</v>
      </c>
      <c r="O155" s="694">
        <v>7</v>
      </c>
      <c r="P155" s="38">
        <v>10</v>
      </c>
      <c r="Q155" s="427">
        <v>12</v>
      </c>
      <c r="R155" s="27"/>
      <c r="S155" s="9"/>
      <c r="T155" s="10"/>
      <c r="U155" s="10"/>
      <c r="BO155" s="5"/>
    </row>
    <row r="156" spans="1:67" ht="15" customHeight="1" x14ac:dyDescent="0.25">
      <c r="A156" s="629"/>
      <c r="B156" s="629"/>
      <c r="C156" s="691" t="s">
        <v>86</v>
      </c>
      <c r="D156" s="635"/>
      <c r="E156" s="638">
        <f>E141/E6</f>
        <v>0.93702897337129454</v>
      </c>
      <c r="F156" s="638">
        <f t="shared" ref="F156:Q156" si="107">F141/F6</f>
        <v>0.90807174887892372</v>
      </c>
      <c r="G156" s="638">
        <f t="shared" si="107"/>
        <v>0.93023255813953487</v>
      </c>
      <c r="H156" s="638">
        <f t="shared" si="107"/>
        <v>0.93358633776091082</v>
      </c>
      <c r="I156" s="638">
        <f t="shared" si="107"/>
        <v>0.93617021276595747</v>
      </c>
      <c r="J156" s="651">
        <f t="shared" si="107"/>
        <v>0.93846153846153846</v>
      </c>
      <c r="K156" s="651">
        <f t="shared" si="107"/>
        <v>0.94117647058823528</v>
      </c>
      <c r="L156" s="674">
        <f t="shared" si="107"/>
        <v>0.94252873563218387</v>
      </c>
      <c r="M156" s="695">
        <f t="shared" si="107"/>
        <v>0.93647540983606559</v>
      </c>
      <c r="N156" s="695">
        <f t="shared" si="107"/>
        <v>0.94523326572008115</v>
      </c>
      <c r="O156" s="695">
        <f t="shared" si="107"/>
        <v>0.93865030674846628</v>
      </c>
      <c r="P156" s="711">
        <f t="shared" si="107"/>
        <v>0.95061728395061729</v>
      </c>
      <c r="Q156" s="723">
        <f t="shared" si="107"/>
        <v>0.93962264150943398</v>
      </c>
      <c r="R156" s="27"/>
      <c r="S156" s="9"/>
      <c r="T156" s="10"/>
      <c r="U156" s="10"/>
      <c r="BO156" s="5"/>
    </row>
    <row r="157" spans="1:67" ht="6" customHeight="1" x14ac:dyDescent="0.25">
      <c r="A157" s="500"/>
      <c r="B157" s="500"/>
      <c r="C157" s="30"/>
      <c r="D157" s="51"/>
      <c r="E157" s="60"/>
      <c r="F157" s="64"/>
      <c r="G157" s="64"/>
      <c r="H157" s="64"/>
      <c r="I157" s="64"/>
      <c r="J157" s="64"/>
      <c r="K157" s="64"/>
      <c r="L157" s="64"/>
      <c r="M157" s="64"/>
      <c r="N157" s="225"/>
      <c r="O157" s="225"/>
      <c r="P157" s="64"/>
      <c r="Q157" s="64"/>
      <c r="R157" s="560"/>
      <c r="BO157" s="5"/>
    </row>
    <row r="158" spans="1:67" ht="20.100000000000001" customHeight="1" x14ac:dyDescent="0.25">
      <c r="C158" s="15" t="s">
        <v>46</v>
      </c>
      <c r="D158" s="15"/>
      <c r="E158" s="34"/>
      <c r="F158" s="9"/>
      <c r="G158" s="9"/>
      <c r="H158" s="16"/>
      <c r="I158" s="16"/>
      <c r="J158" s="16"/>
      <c r="K158" s="16"/>
      <c r="L158" s="17"/>
      <c r="M158" s="17"/>
      <c r="N158" s="413"/>
      <c r="O158" s="413"/>
      <c r="P158" s="17"/>
      <c r="Q158" s="9"/>
      <c r="R158" s="561"/>
      <c r="S158" s="9"/>
      <c r="T158" s="10"/>
      <c r="U158" s="10"/>
      <c r="BO158" s="5" t="s">
        <v>30</v>
      </c>
    </row>
    <row r="159" spans="1:67" ht="20.100000000000001" customHeight="1" x14ac:dyDescent="0.25">
      <c r="A159" s="10"/>
      <c r="B159" s="10"/>
      <c r="C159" s="10"/>
      <c r="D159" s="10"/>
      <c r="E159" s="10"/>
      <c r="F159" s="9"/>
      <c r="G159" s="9"/>
      <c r="H159" s="16"/>
      <c r="I159" s="16"/>
      <c r="J159" s="16"/>
      <c r="K159" s="16"/>
      <c r="L159" s="17"/>
      <c r="M159" s="17"/>
      <c r="N159" s="17"/>
      <c r="O159" s="17"/>
      <c r="P159" s="17"/>
      <c r="Q159" s="9"/>
      <c r="R159" s="9"/>
      <c r="S159" s="9"/>
      <c r="T159" s="10"/>
      <c r="U159" s="10"/>
      <c r="BO159" s="5"/>
    </row>
    <row r="160" spans="1:67" s="20" customFormat="1" ht="20.100000000000001" customHeight="1" x14ac:dyDescent="0.25">
      <c r="A160" s="10"/>
      <c r="B160" s="10"/>
      <c r="C160" s="18"/>
      <c r="D160" s="53"/>
      <c r="E160" s="65"/>
      <c r="F160" s="19"/>
      <c r="G160" s="19"/>
      <c r="H160" s="18"/>
      <c r="I160" s="18"/>
      <c r="J160" s="18"/>
      <c r="K160" s="18"/>
      <c r="L160" s="18"/>
      <c r="M160" s="18"/>
      <c r="N160" s="18"/>
      <c r="O160" s="19"/>
      <c r="P160" s="19"/>
      <c r="Q160" s="19"/>
      <c r="BO160" s="54"/>
    </row>
    <row r="161" spans="1:67" ht="20.100000000000001" customHeight="1" x14ac:dyDescent="0.25">
      <c r="A161" s="10"/>
      <c r="B161" s="10"/>
      <c r="C161" s="58"/>
      <c r="D161" s="53"/>
      <c r="E161" s="65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20"/>
      <c r="S161" s="20"/>
      <c r="T161" s="10"/>
      <c r="U161" s="10"/>
      <c r="BO161" s="5"/>
    </row>
    <row r="162" spans="1:67" ht="20.100000000000001" customHeight="1" x14ac:dyDescent="0.25">
      <c r="A162" s="10"/>
      <c r="B162" s="10"/>
      <c r="C162" s="58"/>
      <c r="D162" s="58"/>
      <c r="E162" s="66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3"/>
      <c r="R162" s="20"/>
      <c r="S162" s="20"/>
      <c r="T162" s="10"/>
      <c r="U162" s="10"/>
      <c r="BO162" s="5"/>
    </row>
    <row r="163" spans="1:67" ht="20.100000000000001" customHeight="1" x14ac:dyDescent="0.25">
      <c r="A163" s="10"/>
      <c r="B163" s="10"/>
      <c r="C163" s="22"/>
      <c r="D163" s="22"/>
      <c r="E163" s="66"/>
      <c r="F163" s="21"/>
      <c r="G163" s="21"/>
      <c r="H163" s="22"/>
      <c r="I163" s="22"/>
      <c r="J163" s="22"/>
      <c r="K163" s="22"/>
      <c r="L163" s="22"/>
      <c r="M163" s="22"/>
      <c r="N163" s="22"/>
      <c r="O163" s="22"/>
      <c r="P163" s="22"/>
      <c r="Q163" s="20"/>
      <c r="R163" s="20"/>
      <c r="S163" s="20"/>
      <c r="T163" s="10"/>
      <c r="U163" s="10"/>
      <c r="BO163" s="5"/>
    </row>
    <row r="164" spans="1:67" ht="20.100000000000001" customHeight="1" x14ac:dyDescent="0.25">
      <c r="A164" s="10"/>
      <c r="B164" s="10"/>
      <c r="C164" s="9"/>
      <c r="D164" s="9"/>
      <c r="E164" s="35"/>
      <c r="F164" s="24"/>
      <c r="G164" s="24"/>
      <c r="H164" s="9"/>
      <c r="I164" s="9"/>
      <c r="J164" s="9"/>
      <c r="K164" s="9"/>
      <c r="L164" s="9"/>
      <c r="M164" s="9"/>
      <c r="N164" s="9"/>
      <c r="O164" s="9"/>
      <c r="P164" s="9"/>
      <c r="Q164" s="10"/>
      <c r="R164" s="10"/>
      <c r="S164" s="10"/>
      <c r="T164" s="10"/>
      <c r="U164" s="10"/>
      <c r="BO164" s="5"/>
    </row>
    <row r="165" spans="1:67" ht="20.100000000000001" customHeight="1" x14ac:dyDescent="0.25">
      <c r="A165" s="10"/>
      <c r="B165" s="10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10"/>
      <c r="R165" s="10"/>
      <c r="BO165" s="5"/>
    </row>
    <row r="166" spans="1:67" x14ac:dyDescent="0.25">
      <c r="A166" s="10"/>
      <c r="B166" s="10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10"/>
      <c r="R166" s="10"/>
      <c r="BO166" s="5"/>
    </row>
    <row r="167" spans="1:67" x14ac:dyDescent="0.25">
      <c r="A167" s="10"/>
      <c r="B167" s="10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10"/>
      <c r="R167" s="10"/>
      <c r="BO167" s="5"/>
    </row>
    <row r="168" spans="1:67" x14ac:dyDescent="0.25">
      <c r="A168" s="10"/>
      <c r="B168" s="10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10"/>
      <c r="R168" s="10"/>
    </row>
    <row r="169" spans="1:67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</row>
    <row r="170" spans="1:67" x14ac:dyDescent="0.25">
      <c r="C170" s="10"/>
      <c r="D170" s="10"/>
      <c r="E170" s="10"/>
      <c r="F170" s="10"/>
      <c r="G170" s="10"/>
      <c r="H170" s="10"/>
      <c r="I170" s="10"/>
      <c r="J170" s="10"/>
    </row>
  </sheetData>
  <mergeCells count="10">
    <mergeCell ref="C5:D5"/>
    <mergeCell ref="A6:B6"/>
    <mergeCell ref="A21:B21"/>
    <mergeCell ref="A36:B36"/>
    <mergeCell ref="A51:B51"/>
    <mergeCell ref="A66:B66"/>
    <mergeCell ref="A81:B81"/>
    <mergeCell ref="A96:B96"/>
    <mergeCell ref="A111:B111"/>
    <mergeCell ref="A126:B126"/>
  </mergeCells>
  <pageMargins left="0.46" right="0" top="0.31496062992125984" bottom="0.35433070866141736" header="0.31496062992125984" footer="0.31496062992125984"/>
  <pageSetup paperSize="9" scale="75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tabColor rgb="FFFF0000"/>
  </sheetPr>
  <dimension ref="A2:BP197"/>
  <sheetViews>
    <sheetView showGridLines="0" zoomScale="90" zoomScaleNormal="90" workbookViewId="0">
      <pane xSplit="4" ySplit="5" topLeftCell="E6" activePane="bottomRight" state="frozen"/>
      <selection activeCell="F35" sqref="F35"/>
      <selection pane="topRight" activeCell="F35" sqref="F35"/>
      <selection pane="bottomLeft" activeCell="F35" sqref="F35"/>
      <selection pane="bottomRight" activeCell="Q5" sqref="Q5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3.5703125" style="1" customWidth="1"/>
    <col min="4" max="4" width="50.28515625" style="1" customWidth="1"/>
    <col min="5" max="5" width="6.42578125" style="1" customWidth="1"/>
    <col min="6" max="6" width="7" style="1" customWidth="1"/>
    <col min="7" max="7" width="6.5703125" style="1" customWidth="1"/>
    <col min="8" max="8" width="7" style="1" customWidth="1"/>
    <col min="9" max="10" width="6.5703125" style="1" customWidth="1"/>
    <col min="11" max="11" width="6.140625" style="1" customWidth="1"/>
    <col min="12" max="12" width="6.5703125" style="1" customWidth="1"/>
    <col min="13" max="13" width="7" style="1" customWidth="1"/>
    <col min="14" max="14" width="6.85546875" style="1" customWidth="1"/>
    <col min="15" max="16" width="6.28515625" style="1" customWidth="1"/>
    <col min="17" max="17" width="7.5703125" style="1" customWidth="1"/>
    <col min="18" max="19" width="11.42578125" style="1" customWidth="1"/>
    <col min="20" max="20" width="11.42578125" style="1" hidden="1" customWidth="1"/>
    <col min="21" max="21" width="11.42578125" style="1" customWidth="1"/>
    <col min="22" max="22" width="27.140625" style="1" customWidth="1"/>
    <col min="23" max="24" width="11.42578125" style="1" customWidth="1"/>
    <col min="25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33.7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3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350" t="s">
        <v>174</v>
      </c>
      <c r="BP4" s="5"/>
    </row>
    <row r="5" spans="1:68" ht="33.75" customHeight="1" x14ac:dyDescent="0.25">
      <c r="A5" s="6"/>
      <c r="C5" s="800" t="s">
        <v>1</v>
      </c>
      <c r="D5" s="802"/>
      <c r="E5" s="8" t="s">
        <v>230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10</v>
      </c>
      <c r="O5" s="7" t="s">
        <v>11</v>
      </c>
      <c r="P5" s="7" t="s">
        <v>12</v>
      </c>
      <c r="Q5" s="7" t="s">
        <v>13</v>
      </c>
      <c r="R5" s="9"/>
      <c r="S5" s="9"/>
      <c r="T5" s="350" t="s">
        <v>173</v>
      </c>
      <c r="U5" s="10"/>
      <c r="V5" s="10"/>
      <c r="BP5" s="5" t="s">
        <v>14</v>
      </c>
    </row>
    <row r="6" spans="1:68" ht="15" customHeight="1" x14ac:dyDescent="0.25">
      <c r="C6" s="130" t="s">
        <v>41</v>
      </c>
      <c r="D6" s="131"/>
      <c r="E6" s="132">
        <f>SUM(F6:Q6)</f>
        <v>5620</v>
      </c>
      <c r="F6" s="132">
        <f>SUM(F7:F14)</f>
        <v>422</v>
      </c>
      <c r="G6" s="132">
        <f t="shared" ref="G6:Q6" si="0">SUM(G7:G14)</f>
        <v>441</v>
      </c>
      <c r="H6" s="132">
        <f t="shared" si="0"/>
        <v>502</v>
      </c>
      <c r="I6" s="132">
        <f t="shared" si="0"/>
        <v>441</v>
      </c>
      <c r="J6" s="132">
        <f t="shared" si="0"/>
        <v>493</v>
      </c>
      <c r="K6" s="132">
        <f t="shared" si="0"/>
        <v>491</v>
      </c>
      <c r="L6" s="132">
        <f t="shared" si="0"/>
        <v>487</v>
      </c>
      <c r="M6" s="132">
        <f t="shared" si="0"/>
        <v>458</v>
      </c>
      <c r="N6" s="132">
        <f t="shared" si="0"/>
        <v>460</v>
      </c>
      <c r="O6" s="132">
        <f t="shared" si="0"/>
        <v>466</v>
      </c>
      <c r="P6" s="132">
        <f t="shared" si="0"/>
        <v>458</v>
      </c>
      <c r="Q6" s="764">
        <f t="shared" si="0"/>
        <v>501</v>
      </c>
      <c r="R6" s="421"/>
      <c r="S6" s="9"/>
      <c r="T6" s="9"/>
      <c r="U6" s="10"/>
      <c r="V6" s="10"/>
      <c r="BP6" s="5" t="s">
        <v>15</v>
      </c>
    </row>
    <row r="7" spans="1:68" ht="15" customHeight="1" x14ac:dyDescent="0.25">
      <c r="C7" s="76"/>
      <c r="D7" s="362" t="s">
        <v>204</v>
      </c>
      <c r="E7" s="77">
        <f>SUM(F7:Q7)</f>
        <v>156</v>
      </c>
      <c r="F7" s="36">
        <f>egresos!F7</f>
        <v>15</v>
      </c>
      <c r="G7" s="36">
        <f>egresos!G7</f>
        <v>11</v>
      </c>
      <c r="H7" s="36">
        <f>egresos!H7</f>
        <v>12</v>
      </c>
      <c r="I7" s="36">
        <f>egresos!I7</f>
        <v>18</v>
      </c>
      <c r="J7" s="36">
        <f>egresos!J7</f>
        <v>23</v>
      </c>
      <c r="K7" s="36">
        <f>egresos!K7</f>
        <v>14</v>
      </c>
      <c r="L7" s="36">
        <f>egresos!L7</f>
        <v>12</v>
      </c>
      <c r="M7" s="36">
        <f>egresos!M7</f>
        <v>12</v>
      </c>
      <c r="N7" s="36">
        <f>egresos!N7</f>
        <v>9</v>
      </c>
      <c r="O7" s="36">
        <f>egresos!O7</f>
        <v>10</v>
      </c>
      <c r="P7" s="36">
        <f>egresos!P7</f>
        <v>7</v>
      </c>
      <c r="Q7" s="765">
        <f>egresos!Q7</f>
        <v>13</v>
      </c>
      <c r="R7" s="421"/>
      <c r="S7" s="9"/>
      <c r="T7" s="9"/>
      <c r="U7" s="10"/>
      <c r="V7" s="10"/>
      <c r="BP7" s="5"/>
    </row>
    <row r="8" spans="1:68" ht="15" customHeight="1" x14ac:dyDescent="0.25">
      <c r="C8" s="76"/>
      <c r="D8" s="362" t="s">
        <v>88</v>
      </c>
      <c r="E8" s="77">
        <f t="shared" ref="E8:E14" si="1">SUM(F8:Q8)</f>
        <v>351</v>
      </c>
      <c r="F8" s="36">
        <f>egresos!F8</f>
        <v>25</v>
      </c>
      <c r="G8" s="36">
        <f>egresos!G8</f>
        <v>27</v>
      </c>
      <c r="H8" s="36">
        <f>egresos!H8</f>
        <v>24</v>
      </c>
      <c r="I8" s="36">
        <f>egresos!I8</f>
        <v>27</v>
      </c>
      <c r="J8" s="36">
        <f>egresos!J8</f>
        <v>28</v>
      </c>
      <c r="K8" s="36">
        <f>egresos!K8</f>
        <v>29</v>
      </c>
      <c r="L8" s="36">
        <f>egresos!L8</f>
        <v>34</v>
      </c>
      <c r="M8" s="36">
        <f>egresos!M8</f>
        <v>33</v>
      </c>
      <c r="N8" s="36">
        <f>egresos!N8</f>
        <v>27</v>
      </c>
      <c r="O8" s="36">
        <f>egresos!O8</f>
        <v>31</v>
      </c>
      <c r="P8" s="36">
        <f>egresos!P8</f>
        <v>28</v>
      </c>
      <c r="Q8" s="765">
        <f>egresos!Q8</f>
        <v>38</v>
      </c>
      <c r="R8" s="421"/>
      <c r="S8" s="9"/>
      <c r="T8" s="9"/>
      <c r="U8" s="10"/>
      <c r="V8" s="10"/>
      <c r="BP8" s="5"/>
    </row>
    <row r="9" spans="1:68" ht="15" customHeight="1" x14ac:dyDescent="0.25">
      <c r="C9" s="76"/>
      <c r="D9" s="362" t="s">
        <v>89</v>
      </c>
      <c r="E9" s="77">
        <f t="shared" si="1"/>
        <v>697</v>
      </c>
      <c r="F9" s="36">
        <f>egresos!F9</f>
        <v>38</v>
      </c>
      <c r="G9" s="36">
        <f>egresos!G9</f>
        <v>60</v>
      </c>
      <c r="H9" s="36">
        <f>egresos!H9</f>
        <v>54</v>
      </c>
      <c r="I9" s="36">
        <f>egresos!I9</f>
        <v>62</v>
      </c>
      <c r="J9" s="36">
        <f>egresos!J9</f>
        <v>53</v>
      </c>
      <c r="K9" s="36">
        <f>egresos!K9</f>
        <v>59</v>
      </c>
      <c r="L9" s="36">
        <f>egresos!L9</f>
        <v>62</v>
      </c>
      <c r="M9" s="36">
        <f>egresos!M9</f>
        <v>67</v>
      </c>
      <c r="N9" s="36">
        <f>egresos!N9</f>
        <v>68</v>
      </c>
      <c r="O9" s="36">
        <f>egresos!O9</f>
        <v>47</v>
      </c>
      <c r="P9" s="36">
        <f>egresos!P9</f>
        <v>61</v>
      </c>
      <c r="Q9" s="765">
        <f>egresos!Q9</f>
        <v>66</v>
      </c>
      <c r="R9" s="421"/>
      <c r="S9" s="9"/>
      <c r="T9" s="9"/>
      <c r="U9" s="10"/>
      <c r="V9" s="10"/>
      <c r="BP9" s="5"/>
    </row>
    <row r="10" spans="1:68" ht="15" customHeight="1" x14ac:dyDescent="0.25">
      <c r="C10" s="76"/>
      <c r="D10" s="362" t="s">
        <v>90</v>
      </c>
      <c r="E10" s="77">
        <f t="shared" si="1"/>
        <v>852</v>
      </c>
      <c r="F10" s="36">
        <f>egresos!F10</f>
        <v>67</v>
      </c>
      <c r="G10" s="36">
        <f>egresos!G10</f>
        <v>63</v>
      </c>
      <c r="H10" s="36">
        <f>egresos!H10</f>
        <v>77</v>
      </c>
      <c r="I10" s="36">
        <f>egresos!I10</f>
        <v>61</v>
      </c>
      <c r="J10" s="36">
        <f>egresos!J10</f>
        <v>61</v>
      </c>
      <c r="K10" s="36">
        <f>egresos!K10</f>
        <v>72</v>
      </c>
      <c r="L10" s="36">
        <f>egresos!L10</f>
        <v>83</v>
      </c>
      <c r="M10" s="36">
        <f>egresos!M10</f>
        <v>68</v>
      </c>
      <c r="N10" s="36">
        <f>egresos!N10</f>
        <v>68</v>
      </c>
      <c r="O10" s="36">
        <f>egresos!O10</f>
        <v>88</v>
      </c>
      <c r="P10" s="36">
        <f>egresos!P10</f>
        <v>67</v>
      </c>
      <c r="Q10" s="765">
        <f>egresos!Q10</f>
        <v>77</v>
      </c>
      <c r="R10" s="421"/>
      <c r="S10" s="9"/>
      <c r="T10" s="9"/>
      <c r="U10" s="10"/>
      <c r="V10" s="10"/>
      <c r="BP10" s="5"/>
    </row>
    <row r="11" spans="1:68" ht="15" customHeight="1" x14ac:dyDescent="0.25">
      <c r="C11" s="76"/>
      <c r="D11" s="362" t="s">
        <v>91</v>
      </c>
      <c r="E11" s="77">
        <f t="shared" si="1"/>
        <v>565</v>
      </c>
      <c r="F11" s="36">
        <f>egresos!F11</f>
        <v>52</v>
      </c>
      <c r="G11" s="36">
        <f>egresos!G11</f>
        <v>51</v>
      </c>
      <c r="H11" s="36">
        <f>egresos!H11</f>
        <v>58</v>
      </c>
      <c r="I11" s="36">
        <f>egresos!I11</f>
        <v>41</v>
      </c>
      <c r="J11" s="36">
        <f>egresos!J11</f>
        <v>55</v>
      </c>
      <c r="K11" s="36">
        <f>egresos!K11</f>
        <v>45</v>
      </c>
      <c r="L11" s="36">
        <f>egresos!L11</f>
        <v>45</v>
      </c>
      <c r="M11" s="36">
        <f>egresos!M11</f>
        <v>44</v>
      </c>
      <c r="N11" s="36">
        <f>egresos!N11</f>
        <v>33</v>
      </c>
      <c r="O11" s="36">
        <f>egresos!O11</f>
        <v>34</v>
      </c>
      <c r="P11" s="36">
        <f>egresos!P11</f>
        <v>52</v>
      </c>
      <c r="Q11" s="765">
        <f>egresos!Q11</f>
        <v>55</v>
      </c>
      <c r="R11" s="421"/>
      <c r="S11" s="9"/>
      <c r="T11" s="9"/>
      <c r="U11" s="10"/>
      <c r="V11" s="10"/>
      <c r="BP11" s="5"/>
    </row>
    <row r="12" spans="1:68" ht="15" customHeight="1" x14ac:dyDescent="0.25">
      <c r="C12" s="76"/>
      <c r="D12" s="362" t="s">
        <v>92</v>
      </c>
      <c r="E12" s="77">
        <f t="shared" si="1"/>
        <v>1382</v>
      </c>
      <c r="F12" s="36">
        <f>egresos!F12</f>
        <v>110</v>
      </c>
      <c r="G12" s="36">
        <f>egresos!G12</f>
        <v>100</v>
      </c>
      <c r="H12" s="36">
        <f>egresos!H12</f>
        <v>149</v>
      </c>
      <c r="I12" s="36">
        <f>egresos!I12</f>
        <v>109</v>
      </c>
      <c r="J12" s="36">
        <f>egresos!J12</f>
        <v>112</v>
      </c>
      <c r="K12" s="36">
        <f>egresos!K12</f>
        <v>118</v>
      </c>
      <c r="L12" s="36">
        <f>egresos!L12</f>
        <v>109</v>
      </c>
      <c r="M12" s="36">
        <f>egresos!M12</f>
        <v>107</v>
      </c>
      <c r="N12" s="36">
        <f>egresos!N12</f>
        <v>119</v>
      </c>
      <c r="O12" s="36">
        <f>egresos!O12</f>
        <v>111</v>
      </c>
      <c r="P12" s="36">
        <f>egresos!P12</f>
        <v>120</v>
      </c>
      <c r="Q12" s="765">
        <f>egresos!Q12</f>
        <v>118</v>
      </c>
      <c r="R12" s="421"/>
      <c r="S12" s="9"/>
      <c r="T12" s="9"/>
      <c r="U12" s="10"/>
      <c r="V12" s="10"/>
      <c r="BP12" s="5"/>
    </row>
    <row r="13" spans="1:68" ht="15" customHeight="1" x14ac:dyDescent="0.25">
      <c r="C13" s="76"/>
      <c r="D13" s="362" t="s">
        <v>186</v>
      </c>
      <c r="E13" s="77">
        <f t="shared" si="1"/>
        <v>1033</v>
      </c>
      <c r="F13" s="36">
        <f>egresos!F13</f>
        <v>70</v>
      </c>
      <c r="G13" s="36">
        <f>egresos!G13</f>
        <v>73</v>
      </c>
      <c r="H13" s="36">
        <f>egresos!H13</f>
        <v>80</v>
      </c>
      <c r="I13" s="36">
        <f>egresos!I13</f>
        <v>81</v>
      </c>
      <c r="J13" s="36">
        <f>egresos!J13</f>
        <v>105</v>
      </c>
      <c r="K13" s="36">
        <f>egresos!K13</f>
        <v>105</v>
      </c>
      <c r="L13" s="36">
        <f>egresos!L13</f>
        <v>88</v>
      </c>
      <c r="M13" s="36">
        <f>egresos!M13</f>
        <v>88</v>
      </c>
      <c r="N13" s="36">
        <f>egresos!N13</f>
        <v>90</v>
      </c>
      <c r="O13" s="36">
        <f>egresos!O13</f>
        <v>89</v>
      </c>
      <c r="P13" s="36">
        <f>egresos!P13</f>
        <v>75</v>
      </c>
      <c r="Q13" s="765">
        <f>egresos!Q13</f>
        <v>89</v>
      </c>
      <c r="R13" s="421"/>
      <c r="S13" s="9"/>
      <c r="T13" s="9"/>
      <c r="U13" s="10"/>
      <c r="V13" s="10"/>
      <c r="BP13" s="5"/>
    </row>
    <row r="14" spans="1:68" ht="15" customHeight="1" x14ac:dyDescent="0.25">
      <c r="C14" s="142"/>
      <c r="D14" s="363" t="s">
        <v>93</v>
      </c>
      <c r="E14" s="89">
        <f t="shared" si="1"/>
        <v>584</v>
      </c>
      <c r="F14" s="36">
        <f>egresos!F14</f>
        <v>45</v>
      </c>
      <c r="G14" s="36">
        <f>egresos!G14</f>
        <v>56</v>
      </c>
      <c r="H14" s="36">
        <f>egresos!H14</f>
        <v>48</v>
      </c>
      <c r="I14" s="36">
        <f>egresos!I14</f>
        <v>42</v>
      </c>
      <c r="J14" s="36">
        <f>egresos!J14</f>
        <v>56</v>
      </c>
      <c r="K14" s="36">
        <f>egresos!K14</f>
        <v>49</v>
      </c>
      <c r="L14" s="36">
        <f>egresos!L14</f>
        <v>54</v>
      </c>
      <c r="M14" s="36">
        <f>egresos!M14</f>
        <v>39</v>
      </c>
      <c r="N14" s="36">
        <f>egresos!N14</f>
        <v>46</v>
      </c>
      <c r="O14" s="36">
        <f>egresos!O14</f>
        <v>56</v>
      </c>
      <c r="P14" s="36">
        <f>egresos!P14</f>
        <v>48</v>
      </c>
      <c r="Q14" s="765">
        <f>egresos!Q14</f>
        <v>45</v>
      </c>
      <c r="R14" s="421"/>
      <c r="S14" s="9"/>
      <c r="T14" s="9"/>
      <c r="U14" s="10"/>
      <c r="V14" s="10"/>
      <c r="BP14" s="5"/>
    </row>
    <row r="15" spans="1:68" ht="15" customHeight="1" x14ac:dyDescent="0.25">
      <c r="A15" s="799"/>
      <c r="B15" s="799"/>
      <c r="C15" s="133" t="s">
        <v>166</v>
      </c>
      <c r="D15" s="47"/>
      <c r="E15" s="99">
        <f>SUM(E16:E23)</f>
        <v>235.54545454545456</v>
      </c>
      <c r="F15" s="77">
        <f>SUM(F16:F23)</f>
        <v>222</v>
      </c>
      <c r="G15" s="77">
        <f>SUM(G16:G23)</f>
        <v>227</v>
      </c>
      <c r="H15" s="347">
        <f>SUM(H16:H23)</f>
        <v>230</v>
      </c>
      <c r="I15" s="165">
        <f t="shared" ref="I15:Q15" si="2">SUM(I16:I23)</f>
        <v>230</v>
      </c>
      <c r="J15" s="165">
        <f t="shared" si="2"/>
        <v>230</v>
      </c>
      <c r="K15" s="165">
        <f t="shared" si="2"/>
        <v>242</v>
      </c>
      <c r="L15" s="165">
        <f t="shared" si="2"/>
        <v>242</v>
      </c>
      <c r="M15" s="117">
        <f t="shared" si="2"/>
        <v>242</v>
      </c>
      <c r="N15" s="117">
        <f t="shared" si="2"/>
        <v>242</v>
      </c>
      <c r="O15" s="117">
        <f t="shared" si="2"/>
        <v>242</v>
      </c>
      <c r="P15" s="117">
        <f t="shared" si="2"/>
        <v>242</v>
      </c>
      <c r="Q15" s="766">
        <f t="shared" si="2"/>
        <v>243</v>
      </c>
      <c r="R15" s="27"/>
      <c r="S15" s="9"/>
      <c r="T15" s="9"/>
      <c r="U15" s="10"/>
      <c r="V15" s="10"/>
      <c r="BP15" s="5" t="s">
        <v>17</v>
      </c>
    </row>
    <row r="16" spans="1:68" ht="15" customHeight="1" x14ac:dyDescent="0.25">
      <c r="A16" s="12"/>
      <c r="B16" s="12"/>
      <c r="C16" s="80"/>
      <c r="D16" s="362" t="s">
        <v>204</v>
      </c>
      <c r="E16" s="134">
        <f>AVERAGE(F16:P16)</f>
        <v>17.727272727272727</v>
      </c>
      <c r="F16" s="36">
        <f>egresos!F22</f>
        <v>15</v>
      </c>
      <c r="G16" s="36">
        <f>egresos!G22</f>
        <v>15</v>
      </c>
      <c r="H16" s="36">
        <f>egresos!H22</f>
        <v>15</v>
      </c>
      <c r="I16" s="36">
        <f>egresos!I22</f>
        <v>15</v>
      </c>
      <c r="J16" s="36">
        <f>egresos!J22</f>
        <v>15</v>
      </c>
      <c r="K16" s="36">
        <f>egresos!K22</f>
        <v>20</v>
      </c>
      <c r="L16" s="36">
        <f>egresos!L22</f>
        <v>20</v>
      </c>
      <c r="M16" s="36">
        <f>egresos!M22</f>
        <v>20</v>
      </c>
      <c r="N16" s="36">
        <f>egresos!N22</f>
        <v>20</v>
      </c>
      <c r="O16" s="36">
        <f>egresos!O22</f>
        <v>20</v>
      </c>
      <c r="P16" s="36">
        <f>egresos!P22</f>
        <v>20</v>
      </c>
      <c r="Q16" s="765">
        <f>egresos!Q22</f>
        <v>20</v>
      </c>
      <c r="R16" s="27"/>
      <c r="S16" s="9"/>
      <c r="T16" s="9"/>
      <c r="U16" s="10"/>
      <c r="V16" s="10"/>
      <c r="BP16" s="5"/>
    </row>
    <row r="17" spans="1:68" ht="15" customHeight="1" x14ac:dyDescent="0.25">
      <c r="A17" s="12"/>
      <c r="B17" s="12"/>
      <c r="C17" s="80"/>
      <c r="D17" s="78" t="s">
        <v>88</v>
      </c>
      <c r="E17" s="134">
        <f t="shared" ref="E17:E22" si="3">AVERAGE(F17:P17)</f>
        <v>24.545454545454547</v>
      </c>
      <c r="F17" s="36">
        <f>egresos!F23</f>
        <v>24</v>
      </c>
      <c r="G17" s="36">
        <f>egresos!G23</f>
        <v>24</v>
      </c>
      <c r="H17" s="36">
        <f>egresos!H23</f>
        <v>24</v>
      </c>
      <c r="I17" s="36">
        <f>egresos!I23</f>
        <v>24</v>
      </c>
      <c r="J17" s="36">
        <f>egresos!J23</f>
        <v>24</v>
      </c>
      <c r="K17" s="36">
        <f>egresos!K23</f>
        <v>25</v>
      </c>
      <c r="L17" s="36">
        <f>egresos!L23</f>
        <v>25</v>
      </c>
      <c r="M17" s="36">
        <f>egresos!M23</f>
        <v>25</v>
      </c>
      <c r="N17" s="36">
        <f>egresos!N23</f>
        <v>25</v>
      </c>
      <c r="O17" s="36">
        <f>egresos!O23</f>
        <v>25</v>
      </c>
      <c r="P17" s="36">
        <f>egresos!P23</f>
        <v>25</v>
      </c>
      <c r="Q17" s="765">
        <f>egresos!Q23</f>
        <v>25</v>
      </c>
      <c r="R17" s="27"/>
      <c r="S17" s="9"/>
      <c r="T17" s="9"/>
      <c r="U17" s="10"/>
      <c r="V17" s="10"/>
      <c r="BP17" s="5"/>
    </row>
    <row r="18" spans="1:68" ht="15" customHeight="1" x14ac:dyDescent="0.25">
      <c r="A18" s="12"/>
      <c r="B18" s="12"/>
      <c r="C18" s="80"/>
      <c r="D18" s="78" t="s">
        <v>89</v>
      </c>
      <c r="E18" s="134">
        <f t="shared" si="3"/>
        <v>32.727272727272727</v>
      </c>
      <c r="F18" s="36">
        <f>egresos!F24</f>
        <v>30</v>
      </c>
      <c r="G18" s="36">
        <f>egresos!G24</f>
        <v>30</v>
      </c>
      <c r="H18" s="36">
        <f>egresos!H24</f>
        <v>30</v>
      </c>
      <c r="I18" s="36">
        <f>egresos!I24</f>
        <v>30</v>
      </c>
      <c r="J18" s="36">
        <f>egresos!J24</f>
        <v>30</v>
      </c>
      <c r="K18" s="36">
        <f>egresos!K24</f>
        <v>35</v>
      </c>
      <c r="L18" s="36">
        <f>egresos!L24</f>
        <v>35</v>
      </c>
      <c r="M18" s="36">
        <f>egresos!M24</f>
        <v>35</v>
      </c>
      <c r="N18" s="36">
        <f>egresos!N24</f>
        <v>35</v>
      </c>
      <c r="O18" s="36">
        <f>egresos!O24</f>
        <v>35</v>
      </c>
      <c r="P18" s="36">
        <f>egresos!P24</f>
        <v>35</v>
      </c>
      <c r="Q18" s="765">
        <f>egresos!Q24</f>
        <v>35</v>
      </c>
      <c r="R18" s="27"/>
      <c r="S18" s="9"/>
      <c r="T18" s="9"/>
      <c r="U18" s="10"/>
      <c r="V18" s="10"/>
      <c r="BP18" s="5"/>
    </row>
    <row r="19" spans="1:68" ht="15" customHeight="1" x14ac:dyDescent="0.25">
      <c r="A19" s="12"/>
      <c r="B19" s="12"/>
      <c r="C19" s="80"/>
      <c r="D19" s="78" t="s">
        <v>90</v>
      </c>
      <c r="E19" s="134">
        <f t="shared" si="3"/>
        <v>33.363636363636367</v>
      </c>
      <c r="F19" s="36">
        <f>egresos!F25</f>
        <v>30</v>
      </c>
      <c r="G19" s="36">
        <f>egresos!G25</f>
        <v>31</v>
      </c>
      <c r="H19" s="36">
        <f>egresos!H25</f>
        <v>34</v>
      </c>
      <c r="I19" s="36">
        <f>egresos!I25</f>
        <v>34</v>
      </c>
      <c r="J19" s="36">
        <f>egresos!J25</f>
        <v>34</v>
      </c>
      <c r="K19" s="36">
        <f>egresos!K25</f>
        <v>34</v>
      </c>
      <c r="L19" s="36">
        <f>egresos!L25</f>
        <v>34</v>
      </c>
      <c r="M19" s="36">
        <f>egresos!M25</f>
        <v>34</v>
      </c>
      <c r="N19" s="36">
        <f>egresos!N25</f>
        <v>34</v>
      </c>
      <c r="O19" s="36">
        <f>egresos!O25</f>
        <v>34</v>
      </c>
      <c r="P19" s="36">
        <f>egresos!P25</f>
        <v>34</v>
      </c>
      <c r="Q19" s="765">
        <f>egresos!Q25</f>
        <v>35</v>
      </c>
      <c r="R19" s="27"/>
      <c r="S19" s="9"/>
      <c r="T19" s="9"/>
      <c r="U19" s="10"/>
      <c r="V19" s="10"/>
      <c r="BP19" s="5"/>
    </row>
    <row r="20" spans="1:68" ht="15" customHeight="1" x14ac:dyDescent="0.25">
      <c r="A20" s="12"/>
      <c r="B20" s="12"/>
      <c r="C20" s="80"/>
      <c r="D20" s="78" t="s">
        <v>91</v>
      </c>
      <c r="E20" s="134">
        <f t="shared" si="3"/>
        <v>34.18181818181818</v>
      </c>
      <c r="F20" s="36">
        <f>egresos!F26</f>
        <v>30</v>
      </c>
      <c r="G20" s="36">
        <f>egresos!G26</f>
        <v>34</v>
      </c>
      <c r="H20" s="36">
        <f>egresos!H26</f>
        <v>34</v>
      </c>
      <c r="I20" s="36">
        <f>egresos!I26</f>
        <v>34</v>
      </c>
      <c r="J20" s="36">
        <f>egresos!J26</f>
        <v>34</v>
      </c>
      <c r="K20" s="36">
        <f>egresos!K26</f>
        <v>35</v>
      </c>
      <c r="L20" s="36">
        <f>egresos!L26</f>
        <v>35</v>
      </c>
      <c r="M20" s="36">
        <f>egresos!M26</f>
        <v>35</v>
      </c>
      <c r="N20" s="36">
        <f>egresos!N26</f>
        <v>35</v>
      </c>
      <c r="O20" s="36">
        <f>egresos!O26</f>
        <v>35</v>
      </c>
      <c r="P20" s="36">
        <f>egresos!P26</f>
        <v>35</v>
      </c>
      <c r="Q20" s="765">
        <f>egresos!Q26</f>
        <v>35</v>
      </c>
      <c r="R20" s="27"/>
      <c r="S20" s="9"/>
      <c r="T20" s="9"/>
      <c r="U20" s="10"/>
      <c r="V20" s="10"/>
      <c r="BP20" s="5"/>
    </row>
    <row r="21" spans="1:68" ht="15" customHeight="1" x14ac:dyDescent="0.25">
      <c r="A21" s="12"/>
      <c r="B21" s="12"/>
      <c r="C21" s="80"/>
      <c r="D21" s="78" t="s">
        <v>92</v>
      </c>
      <c r="E21" s="134">
        <f t="shared" si="3"/>
        <v>34</v>
      </c>
      <c r="F21" s="36">
        <f>egresos!F27</f>
        <v>34</v>
      </c>
      <c r="G21" s="36">
        <f>egresos!G27</f>
        <v>34</v>
      </c>
      <c r="H21" s="36">
        <f>egresos!H27</f>
        <v>34</v>
      </c>
      <c r="I21" s="36">
        <f>egresos!I27</f>
        <v>34</v>
      </c>
      <c r="J21" s="36">
        <f>egresos!J27</f>
        <v>34</v>
      </c>
      <c r="K21" s="36">
        <f>egresos!K27</f>
        <v>34</v>
      </c>
      <c r="L21" s="36">
        <f>egresos!L27</f>
        <v>34</v>
      </c>
      <c r="M21" s="36">
        <f>egresos!M27</f>
        <v>34</v>
      </c>
      <c r="N21" s="36">
        <f>egresos!N27</f>
        <v>34</v>
      </c>
      <c r="O21" s="36">
        <f>egresos!O27</f>
        <v>34</v>
      </c>
      <c r="P21" s="36">
        <f>egresos!P27</f>
        <v>34</v>
      </c>
      <c r="Q21" s="765">
        <f>egresos!Q27</f>
        <v>34</v>
      </c>
      <c r="R21" s="27"/>
      <c r="S21" s="9"/>
      <c r="T21" s="9"/>
      <c r="U21" s="10"/>
      <c r="V21" s="10"/>
      <c r="BP21" s="5"/>
    </row>
    <row r="22" spans="1:68" ht="15" customHeight="1" x14ac:dyDescent="0.25">
      <c r="A22" s="376"/>
      <c r="B22" s="376"/>
      <c r="C22" s="80"/>
      <c r="D22" s="78" t="s">
        <v>186</v>
      </c>
      <c r="E22" s="134">
        <f t="shared" si="3"/>
        <v>35</v>
      </c>
      <c r="F22" s="36">
        <f>egresos!F28</f>
        <v>35</v>
      </c>
      <c r="G22" s="36">
        <f>egresos!G28</f>
        <v>35</v>
      </c>
      <c r="H22" s="36">
        <f>egresos!H28</f>
        <v>35</v>
      </c>
      <c r="I22" s="36">
        <f>egresos!I28</f>
        <v>35</v>
      </c>
      <c r="J22" s="36">
        <f>egresos!J28</f>
        <v>35</v>
      </c>
      <c r="K22" s="36">
        <f>egresos!K28</f>
        <v>35</v>
      </c>
      <c r="L22" s="36">
        <f>egresos!L28</f>
        <v>35</v>
      </c>
      <c r="M22" s="36">
        <f>egresos!M28</f>
        <v>35</v>
      </c>
      <c r="N22" s="36">
        <f>egresos!N28</f>
        <v>35</v>
      </c>
      <c r="O22" s="36">
        <f>egresos!O28</f>
        <v>35</v>
      </c>
      <c r="P22" s="36">
        <f>egresos!P28</f>
        <v>35</v>
      </c>
      <c r="Q22" s="765">
        <f>egresos!Q28</f>
        <v>35</v>
      </c>
      <c r="R22" s="27"/>
      <c r="S22" s="9"/>
      <c r="T22" s="9"/>
      <c r="U22" s="10"/>
      <c r="V22" s="10"/>
      <c r="BP22" s="5"/>
    </row>
    <row r="23" spans="1:68" ht="15" customHeight="1" x14ac:dyDescent="0.25">
      <c r="A23" s="12"/>
      <c r="B23" s="12"/>
      <c r="C23" s="80"/>
      <c r="D23" s="78" t="s">
        <v>93</v>
      </c>
      <c r="E23" s="134">
        <f>AVERAGE(F23:P23)</f>
        <v>24</v>
      </c>
      <c r="F23" s="36">
        <f>egresos!F29</f>
        <v>24</v>
      </c>
      <c r="G23" s="36">
        <f>egresos!G29</f>
        <v>24</v>
      </c>
      <c r="H23" s="90">
        <f>egresos!H29</f>
        <v>24</v>
      </c>
      <c r="I23" s="90">
        <f>egresos!I29</f>
        <v>24</v>
      </c>
      <c r="J23" s="90">
        <f>egresos!J29</f>
        <v>24</v>
      </c>
      <c r="K23" s="90">
        <f>egresos!K29</f>
        <v>24</v>
      </c>
      <c r="L23" s="699">
        <f>egresos!L29</f>
        <v>24</v>
      </c>
      <c r="M23" s="699">
        <f>egresos!M29</f>
        <v>24</v>
      </c>
      <c r="N23" s="699">
        <f>egresos!N29</f>
        <v>24</v>
      </c>
      <c r="O23" s="699">
        <f>egresos!O29</f>
        <v>24</v>
      </c>
      <c r="P23" s="699">
        <f>egresos!P29</f>
        <v>24</v>
      </c>
      <c r="Q23" s="765">
        <f>egresos!Q29</f>
        <v>24</v>
      </c>
      <c r="R23" s="27"/>
      <c r="S23" s="9"/>
      <c r="T23" s="9"/>
      <c r="U23" s="10"/>
      <c r="V23" s="10"/>
      <c r="BP23" s="5"/>
    </row>
    <row r="24" spans="1:68" ht="15" hidden="1" customHeight="1" x14ac:dyDescent="0.25">
      <c r="A24" s="799"/>
      <c r="B24" s="799"/>
      <c r="C24" s="143" t="s">
        <v>185</v>
      </c>
      <c r="D24" s="116"/>
      <c r="E24" s="346">
        <f>SUM(E25:E32)</f>
        <v>253</v>
      </c>
      <c r="F24" s="117">
        <f>SUM(F25:F32)</f>
        <v>253</v>
      </c>
      <c r="G24" s="117">
        <f t="shared" ref="G24:Q24" si="4">SUM(G25:G32)</f>
        <v>253</v>
      </c>
      <c r="H24" s="99">
        <f t="shared" si="4"/>
        <v>253</v>
      </c>
      <c r="I24" s="77">
        <f t="shared" si="4"/>
        <v>253</v>
      </c>
      <c r="J24" s="77">
        <f t="shared" si="4"/>
        <v>253</v>
      </c>
      <c r="K24" s="77">
        <f t="shared" si="4"/>
        <v>253</v>
      </c>
      <c r="L24" s="77">
        <f t="shared" si="4"/>
        <v>253</v>
      </c>
      <c r="M24" s="77">
        <f t="shared" si="4"/>
        <v>253</v>
      </c>
      <c r="N24" s="77">
        <f t="shared" si="4"/>
        <v>253</v>
      </c>
      <c r="O24" s="77">
        <f t="shared" si="4"/>
        <v>253</v>
      </c>
      <c r="P24" s="77">
        <f t="shared" si="4"/>
        <v>253</v>
      </c>
      <c r="Q24" s="766">
        <f t="shared" si="4"/>
        <v>253</v>
      </c>
      <c r="R24" s="27"/>
      <c r="S24" s="9"/>
      <c r="T24" s="9"/>
      <c r="U24" s="10"/>
      <c r="V24" s="10"/>
      <c r="BP24" s="5" t="s">
        <v>17</v>
      </c>
    </row>
    <row r="25" spans="1:68" ht="15" hidden="1" customHeight="1" x14ac:dyDescent="0.25">
      <c r="A25" s="360"/>
      <c r="B25" s="360"/>
      <c r="C25" s="80"/>
      <c r="D25" s="362" t="s">
        <v>204</v>
      </c>
      <c r="E25" s="134">
        <f>AVERAGE(F25:Q25)</f>
        <v>20</v>
      </c>
      <c r="F25" s="36">
        <v>20</v>
      </c>
      <c r="G25" s="36">
        <v>20</v>
      </c>
      <c r="H25" s="36">
        <v>20</v>
      </c>
      <c r="I25" s="36">
        <v>20</v>
      </c>
      <c r="J25" s="36">
        <v>20</v>
      </c>
      <c r="K25" s="36">
        <v>20</v>
      </c>
      <c r="L25" s="36">
        <v>20</v>
      </c>
      <c r="M25" s="36">
        <v>20</v>
      </c>
      <c r="N25" s="36">
        <v>20</v>
      </c>
      <c r="O25" s="36">
        <v>20</v>
      </c>
      <c r="P25" s="36">
        <v>20</v>
      </c>
      <c r="Q25" s="765">
        <v>20</v>
      </c>
      <c r="R25" s="27"/>
      <c r="S25" s="9"/>
      <c r="T25" s="9"/>
      <c r="U25" s="10"/>
      <c r="V25" s="10"/>
      <c r="BP25" s="5"/>
    </row>
    <row r="26" spans="1:68" ht="15" hidden="1" customHeight="1" x14ac:dyDescent="0.25">
      <c r="A26" s="360"/>
      <c r="B26" s="360"/>
      <c r="C26" s="80"/>
      <c r="D26" s="78" t="s">
        <v>88</v>
      </c>
      <c r="E26" s="134">
        <f t="shared" ref="E26:E32" si="5">AVERAGE(F26:Q26)</f>
        <v>35</v>
      </c>
      <c r="F26" s="36">
        <v>35</v>
      </c>
      <c r="G26" s="36">
        <v>35</v>
      </c>
      <c r="H26" s="36">
        <v>35</v>
      </c>
      <c r="I26" s="36">
        <v>35</v>
      </c>
      <c r="J26" s="36">
        <v>35</v>
      </c>
      <c r="K26" s="36">
        <v>35</v>
      </c>
      <c r="L26" s="36">
        <v>35</v>
      </c>
      <c r="M26" s="36">
        <v>35</v>
      </c>
      <c r="N26" s="36">
        <v>35</v>
      </c>
      <c r="O26" s="36">
        <v>35</v>
      </c>
      <c r="P26" s="36">
        <v>35</v>
      </c>
      <c r="Q26" s="765">
        <v>35</v>
      </c>
      <c r="R26" s="27"/>
      <c r="S26" s="9"/>
      <c r="T26" s="9"/>
      <c r="U26" s="10"/>
      <c r="V26" s="10"/>
      <c r="BP26" s="5"/>
    </row>
    <row r="27" spans="1:68" ht="15" hidden="1" customHeight="1" x14ac:dyDescent="0.25">
      <c r="A27" s="360"/>
      <c r="B27" s="360"/>
      <c r="C27" s="80"/>
      <c r="D27" s="78" t="s">
        <v>89</v>
      </c>
      <c r="E27" s="134">
        <f t="shared" si="5"/>
        <v>35</v>
      </c>
      <c r="F27" s="36">
        <v>35</v>
      </c>
      <c r="G27" s="36">
        <v>35</v>
      </c>
      <c r="H27" s="36">
        <v>35</v>
      </c>
      <c r="I27" s="36">
        <v>35</v>
      </c>
      <c r="J27" s="36">
        <v>35</v>
      </c>
      <c r="K27" s="36">
        <v>35</v>
      </c>
      <c r="L27" s="36">
        <v>35</v>
      </c>
      <c r="M27" s="36">
        <v>35</v>
      </c>
      <c r="N27" s="36">
        <v>35</v>
      </c>
      <c r="O27" s="36">
        <v>35</v>
      </c>
      <c r="P27" s="36">
        <v>35</v>
      </c>
      <c r="Q27" s="765">
        <v>35</v>
      </c>
      <c r="R27" s="27"/>
      <c r="S27" s="9"/>
      <c r="T27" s="9"/>
      <c r="U27" s="10"/>
      <c r="V27" s="10"/>
      <c r="BP27" s="5"/>
    </row>
    <row r="28" spans="1:68" ht="15" hidden="1" customHeight="1" x14ac:dyDescent="0.25">
      <c r="A28" s="360"/>
      <c r="B28" s="360"/>
      <c r="C28" s="80"/>
      <c r="D28" s="78" t="s">
        <v>90</v>
      </c>
      <c r="E28" s="134">
        <f t="shared" si="5"/>
        <v>35</v>
      </c>
      <c r="F28" s="36">
        <v>35</v>
      </c>
      <c r="G28" s="36">
        <v>35</v>
      </c>
      <c r="H28" s="36">
        <v>35</v>
      </c>
      <c r="I28" s="36">
        <v>35</v>
      </c>
      <c r="J28" s="36">
        <v>35</v>
      </c>
      <c r="K28" s="36">
        <v>35</v>
      </c>
      <c r="L28" s="36">
        <v>35</v>
      </c>
      <c r="M28" s="36">
        <v>35</v>
      </c>
      <c r="N28" s="36">
        <v>35</v>
      </c>
      <c r="O28" s="36">
        <v>35</v>
      </c>
      <c r="P28" s="36">
        <v>35</v>
      </c>
      <c r="Q28" s="765">
        <v>35</v>
      </c>
      <c r="R28" s="27"/>
      <c r="S28" s="9"/>
      <c r="T28" s="9"/>
      <c r="U28" s="10"/>
      <c r="V28" s="10"/>
      <c r="BP28" s="5"/>
    </row>
    <row r="29" spans="1:68" ht="15" hidden="1" customHeight="1" x14ac:dyDescent="0.25">
      <c r="A29" s="360"/>
      <c r="B29" s="360"/>
      <c r="C29" s="80"/>
      <c r="D29" s="362" t="s">
        <v>91</v>
      </c>
      <c r="E29" s="134">
        <f t="shared" si="5"/>
        <v>35</v>
      </c>
      <c r="F29" s="36">
        <v>35</v>
      </c>
      <c r="G29" s="36">
        <v>35</v>
      </c>
      <c r="H29" s="36">
        <v>35</v>
      </c>
      <c r="I29" s="36">
        <v>35</v>
      </c>
      <c r="J29" s="36">
        <v>35</v>
      </c>
      <c r="K29" s="36">
        <v>35</v>
      </c>
      <c r="L29" s="36">
        <v>35</v>
      </c>
      <c r="M29" s="36">
        <v>35</v>
      </c>
      <c r="N29" s="36">
        <v>35</v>
      </c>
      <c r="O29" s="36">
        <v>35</v>
      </c>
      <c r="P29" s="36">
        <v>35</v>
      </c>
      <c r="Q29" s="765">
        <v>35</v>
      </c>
      <c r="R29" s="27"/>
      <c r="S29" s="9"/>
      <c r="T29" s="9"/>
      <c r="U29" s="10"/>
      <c r="V29" s="10"/>
      <c r="BP29" s="5"/>
    </row>
    <row r="30" spans="1:68" ht="15" hidden="1" customHeight="1" x14ac:dyDescent="0.25">
      <c r="A30" s="360"/>
      <c r="B30" s="360"/>
      <c r="C30" s="80"/>
      <c r="D30" s="78" t="s">
        <v>92</v>
      </c>
      <c r="E30" s="134">
        <f t="shared" si="5"/>
        <v>34</v>
      </c>
      <c r="F30" s="36">
        <v>34</v>
      </c>
      <c r="G30" s="36">
        <v>34</v>
      </c>
      <c r="H30" s="36">
        <v>34</v>
      </c>
      <c r="I30" s="36">
        <v>34</v>
      </c>
      <c r="J30" s="36">
        <v>34</v>
      </c>
      <c r="K30" s="36">
        <v>34</v>
      </c>
      <c r="L30" s="36">
        <v>34</v>
      </c>
      <c r="M30" s="36">
        <v>34</v>
      </c>
      <c r="N30" s="36">
        <v>34</v>
      </c>
      <c r="O30" s="36">
        <v>34</v>
      </c>
      <c r="P30" s="36">
        <v>34</v>
      </c>
      <c r="Q30" s="765">
        <v>34</v>
      </c>
      <c r="R30" s="27"/>
      <c r="S30" s="9"/>
      <c r="T30" s="9"/>
      <c r="U30" s="10"/>
      <c r="V30" s="10"/>
      <c r="BP30" s="5"/>
    </row>
    <row r="31" spans="1:68" ht="15" hidden="1" customHeight="1" x14ac:dyDescent="0.25">
      <c r="A31" s="647"/>
      <c r="B31" s="647"/>
      <c r="C31" s="80"/>
      <c r="D31" s="78" t="s">
        <v>186</v>
      </c>
      <c r="E31" s="134">
        <f t="shared" si="5"/>
        <v>35</v>
      </c>
      <c r="F31" s="36">
        <v>35</v>
      </c>
      <c r="G31" s="36">
        <v>35</v>
      </c>
      <c r="H31" s="36">
        <v>35</v>
      </c>
      <c r="I31" s="36">
        <v>35</v>
      </c>
      <c r="J31" s="36">
        <v>35</v>
      </c>
      <c r="K31" s="36">
        <v>35</v>
      </c>
      <c r="L31" s="36">
        <v>35</v>
      </c>
      <c r="M31" s="36">
        <v>35</v>
      </c>
      <c r="N31" s="36">
        <v>35</v>
      </c>
      <c r="O31" s="36">
        <v>35</v>
      </c>
      <c r="P31" s="36">
        <v>35</v>
      </c>
      <c r="Q31" s="765">
        <v>35</v>
      </c>
      <c r="R31" s="27"/>
      <c r="S31" s="9"/>
      <c r="T31" s="9"/>
      <c r="U31" s="10"/>
      <c r="V31" s="10"/>
      <c r="BP31" s="5"/>
    </row>
    <row r="32" spans="1:68" ht="15" hidden="1" customHeight="1" x14ac:dyDescent="0.25">
      <c r="A32" s="360"/>
      <c r="B32" s="360"/>
      <c r="C32" s="145"/>
      <c r="D32" s="363" t="s">
        <v>93</v>
      </c>
      <c r="E32" s="134">
        <f t="shared" si="5"/>
        <v>24</v>
      </c>
      <c r="F32" s="90">
        <v>24</v>
      </c>
      <c r="G32" s="90">
        <v>24</v>
      </c>
      <c r="H32" s="90">
        <v>24</v>
      </c>
      <c r="I32" s="90">
        <v>24</v>
      </c>
      <c r="J32" s="90">
        <v>24</v>
      </c>
      <c r="K32" s="90">
        <v>24</v>
      </c>
      <c r="L32" s="90">
        <v>24</v>
      </c>
      <c r="M32" s="90">
        <v>24</v>
      </c>
      <c r="N32" s="90">
        <v>24</v>
      </c>
      <c r="O32" s="90">
        <v>24</v>
      </c>
      <c r="P32" s="90">
        <v>24</v>
      </c>
      <c r="Q32" s="767">
        <v>24</v>
      </c>
      <c r="R32" s="27"/>
      <c r="S32" s="9"/>
      <c r="T32" s="9"/>
      <c r="U32" s="10"/>
      <c r="V32" s="10"/>
      <c r="BP32" s="5"/>
    </row>
    <row r="33" spans="1:68" ht="15" customHeight="1" x14ac:dyDescent="0.25">
      <c r="A33" s="14"/>
      <c r="C33" s="143" t="s">
        <v>47</v>
      </c>
      <c r="D33" s="116"/>
      <c r="E33" s="144">
        <f t="shared" ref="E33:F40" si="6">E123/E132</f>
        <v>0.86958740172089899</v>
      </c>
      <c r="F33" s="144">
        <f t="shared" si="6"/>
        <v>0.81095611740773033</v>
      </c>
      <c r="G33" s="144">
        <f t="shared" ref="G33:Q33" si="7">G123/G132</f>
        <v>0.90529291660122502</v>
      </c>
      <c r="H33" s="144">
        <f t="shared" si="7"/>
        <v>0.89607293127629728</v>
      </c>
      <c r="I33" s="144">
        <f t="shared" si="7"/>
        <v>0.91599073001158748</v>
      </c>
      <c r="J33" s="144">
        <f t="shared" si="7"/>
        <v>0.92666853617498601</v>
      </c>
      <c r="K33" s="144">
        <f t="shared" si="7"/>
        <v>0.84269972451790631</v>
      </c>
      <c r="L33" s="144">
        <f t="shared" si="7"/>
        <v>0.85417222074113575</v>
      </c>
      <c r="M33" s="144">
        <f t="shared" si="7"/>
        <v>0.83391095707811247</v>
      </c>
      <c r="N33" s="144">
        <f t="shared" si="7"/>
        <v>0.88526170798898074</v>
      </c>
      <c r="O33" s="144">
        <f t="shared" si="7"/>
        <v>0.85097307384697418</v>
      </c>
      <c r="P33" s="144">
        <f t="shared" si="7"/>
        <v>0.89407713498622587</v>
      </c>
      <c r="Q33" s="768">
        <f t="shared" si="7"/>
        <v>0.82795698924731187</v>
      </c>
      <c r="R33" s="27"/>
      <c r="S33" s="9"/>
      <c r="T33" s="352" t="s">
        <v>177</v>
      </c>
      <c r="U33" s="10"/>
      <c r="V33" s="10"/>
      <c r="BP33" s="5" t="s">
        <v>18</v>
      </c>
    </row>
    <row r="34" spans="1:68" ht="15" customHeight="1" x14ac:dyDescent="0.25">
      <c r="A34" s="12"/>
      <c r="B34" s="12"/>
      <c r="C34" s="80"/>
      <c r="D34" s="362" t="s">
        <v>204</v>
      </c>
      <c r="E34" s="135">
        <f t="shared" si="6"/>
        <v>0.73042283620821247</v>
      </c>
      <c r="F34" s="136">
        <f t="shared" si="6"/>
        <v>0.65376344086021509</v>
      </c>
      <c r="G34" s="136">
        <f t="shared" ref="G34:Q34" si="8">G124/G133</f>
        <v>0.7857142857142857</v>
      </c>
      <c r="H34" s="136">
        <f t="shared" si="8"/>
        <v>0.90322580645161288</v>
      </c>
      <c r="I34" s="136">
        <f t="shared" si="8"/>
        <v>0.91189427312775329</v>
      </c>
      <c r="J34" s="136">
        <f t="shared" si="8"/>
        <v>0.90578158458244107</v>
      </c>
      <c r="K34" s="136">
        <f t="shared" si="8"/>
        <v>0.69499999999999995</v>
      </c>
      <c r="L34" s="136">
        <f t="shared" si="8"/>
        <v>0.68225806451612903</v>
      </c>
      <c r="M34" s="136">
        <f t="shared" si="8"/>
        <v>0.72258064516129028</v>
      </c>
      <c r="N34" s="136">
        <f t="shared" si="8"/>
        <v>0.76</v>
      </c>
      <c r="O34" s="136">
        <f t="shared" si="8"/>
        <v>0.61612903225806448</v>
      </c>
      <c r="P34" s="136">
        <f t="shared" si="8"/>
        <v>0.59</v>
      </c>
      <c r="Q34" s="769">
        <f t="shared" si="8"/>
        <v>0.66774193548387095</v>
      </c>
      <c r="R34" s="27"/>
      <c r="S34" s="9"/>
      <c r="T34" s="9"/>
      <c r="U34" s="10"/>
      <c r="V34" s="10"/>
      <c r="BP34" s="5"/>
    </row>
    <row r="35" spans="1:68" ht="15" customHeight="1" x14ac:dyDescent="0.25">
      <c r="A35" s="12"/>
      <c r="B35" s="12"/>
      <c r="C35" s="80"/>
      <c r="D35" s="78" t="s">
        <v>88</v>
      </c>
      <c r="E35" s="135">
        <f t="shared" si="6"/>
        <v>0.95219523066636946</v>
      </c>
      <c r="F35" s="136">
        <f t="shared" si="6"/>
        <v>0.98655913978494625</v>
      </c>
      <c r="G35" s="136">
        <f t="shared" ref="G35:Q35" si="9">G125/G134</f>
        <v>0.99702380952380953</v>
      </c>
      <c r="H35" s="136">
        <f t="shared" si="9"/>
        <v>0.96639784946236562</v>
      </c>
      <c r="I35" s="136">
        <f t="shared" si="9"/>
        <v>0.99444444444444446</v>
      </c>
      <c r="J35" s="136">
        <f t="shared" si="9"/>
        <v>0.99731182795698925</v>
      </c>
      <c r="K35" s="136">
        <f t="shared" si="9"/>
        <v>0.95866666666666667</v>
      </c>
      <c r="L35" s="136">
        <f t="shared" si="9"/>
        <v>0.98064516129032253</v>
      </c>
      <c r="M35" s="136">
        <f t="shared" si="9"/>
        <v>0.94709677419354843</v>
      </c>
      <c r="N35" s="136">
        <f t="shared" si="9"/>
        <v>0.95733333333333337</v>
      </c>
      <c r="O35" s="136">
        <f t="shared" si="9"/>
        <v>0.94967741935483874</v>
      </c>
      <c r="P35" s="136">
        <f t="shared" si="9"/>
        <v>0.872</v>
      </c>
      <c r="Q35" s="769">
        <f t="shared" si="9"/>
        <v>0.82967741935483874</v>
      </c>
      <c r="R35" s="27"/>
      <c r="S35" s="9"/>
      <c r="T35" s="9"/>
      <c r="U35" s="10"/>
      <c r="V35" s="10"/>
      <c r="BP35" s="5"/>
    </row>
    <row r="36" spans="1:68" ht="15" customHeight="1" x14ac:dyDescent="0.25">
      <c r="A36" s="12"/>
      <c r="B36" s="12"/>
      <c r="C36" s="80"/>
      <c r="D36" s="78" t="s">
        <v>89</v>
      </c>
      <c r="E36" s="135">
        <f t="shared" si="6"/>
        <v>0.87689236399933457</v>
      </c>
      <c r="F36" s="136">
        <f t="shared" si="6"/>
        <v>0.84731182795698923</v>
      </c>
      <c r="G36" s="136">
        <f t="shared" ref="G36:Q36" si="10">G126/G135</f>
        <v>0.86935866983372923</v>
      </c>
      <c r="H36" s="136">
        <f t="shared" si="10"/>
        <v>0.96021505376344085</v>
      </c>
      <c r="I36" s="136">
        <f t="shared" si="10"/>
        <v>0.94888888888888889</v>
      </c>
      <c r="J36" s="136">
        <f t="shared" si="10"/>
        <v>0.92795698924731185</v>
      </c>
      <c r="K36" s="136">
        <f t="shared" si="10"/>
        <v>0.7695238095238095</v>
      </c>
      <c r="L36" s="136">
        <f t="shared" si="10"/>
        <v>0.82857142857142863</v>
      </c>
      <c r="M36" s="136">
        <f t="shared" si="10"/>
        <v>0.89032258064516134</v>
      </c>
      <c r="N36" s="136">
        <f t="shared" si="10"/>
        <v>0.88190476190476186</v>
      </c>
      <c r="O36" s="136">
        <f t="shared" si="10"/>
        <v>0.84792626728110598</v>
      </c>
      <c r="P36" s="136">
        <f t="shared" si="10"/>
        <v>0.94761904761904758</v>
      </c>
      <c r="Q36" s="769">
        <f t="shared" si="10"/>
        <v>0.82764976958525349</v>
      </c>
      <c r="R36" s="27"/>
      <c r="S36" s="9"/>
      <c r="T36" s="9"/>
      <c r="U36" s="10"/>
      <c r="V36" s="10"/>
      <c r="BP36" s="5"/>
    </row>
    <row r="37" spans="1:68" ht="15" customHeight="1" x14ac:dyDescent="0.25">
      <c r="A37" s="12"/>
      <c r="B37" s="12"/>
      <c r="C37" s="80"/>
      <c r="D37" s="78" t="s">
        <v>90</v>
      </c>
      <c r="E37" s="135">
        <f t="shared" si="6"/>
        <v>0.84471491586342096</v>
      </c>
      <c r="F37" s="136">
        <f t="shared" si="6"/>
        <v>0.79139784946236558</v>
      </c>
      <c r="G37" s="136">
        <f t="shared" ref="G37:Q37" si="11">G127/G136</f>
        <v>0.93614595210946405</v>
      </c>
      <c r="H37" s="136">
        <f t="shared" si="11"/>
        <v>0.90796963946869069</v>
      </c>
      <c r="I37" s="136">
        <f t="shared" si="11"/>
        <v>0.92843137254901964</v>
      </c>
      <c r="J37" s="136">
        <f t="shared" si="11"/>
        <v>0.91745730550284632</v>
      </c>
      <c r="K37" s="136">
        <f t="shared" si="11"/>
        <v>0.77450980392156865</v>
      </c>
      <c r="L37" s="136">
        <f t="shared" si="11"/>
        <v>0.81878557874762803</v>
      </c>
      <c r="M37" s="136">
        <f t="shared" si="11"/>
        <v>0.68121442125237197</v>
      </c>
      <c r="N37" s="136">
        <f t="shared" si="11"/>
        <v>0.81274509803921569</v>
      </c>
      <c r="O37" s="136">
        <f t="shared" si="11"/>
        <v>0.86717267552182165</v>
      </c>
      <c r="P37" s="136">
        <f t="shared" si="11"/>
        <v>0.94411764705882351</v>
      </c>
      <c r="Q37" s="769">
        <f t="shared" si="11"/>
        <v>0.77050691244239633</v>
      </c>
      <c r="R37" s="27"/>
      <c r="S37" s="9"/>
      <c r="T37" s="9"/>
      <c r="U37" s="10"/>
      <c r="V37" s="10"/>
      <c r="BP37" s="5"/>
    </row>
    <row r="38" spans="1:68" ht="15" customHeight="1" x14ac:dyDescent="0.25">
      <c r="A38" s="12"/>
      <c r="B38" s="12"/>
      <c r="C38" s="80"/>
      <c r="D38" s="78" t="s">
        <v>91</v>
      </c>
      <c r="E38" s="135">
        <f t="shared" si="6"/>
        <v>0.90712000000000004</v>
      </c>
      <c r="F38" s="136">
        <f t="shared" si="6"/>
        <v>0.7763440860215054</v>
      </c>
      <c r="G38" s="136">
        <f t="shared" ref="G38:Q38" si="12">G128/G137</f>
        <v>0.87815126050420167</v>
      </c>
      <c r="H38" s="136">
        <f t="shared" si="12"/>
        <v>0.92884250474383301</v>
      </c>
      <c r="I38" s="136">
        <f t="shared" si="12"/>
        <v>0.97156862745098038</v>
      </c>
      <c r="J38" s="136">
        <f t="shared" si="12"/>
        <v>0.96394686907020877</v>
      </c>
      <c r="K38" s="136">
        <f t="shared" si="12"/>
        <v>0.90857142857142859</v>
      </c>
      <c r="L38" s="136">
        <f t="shared" si="12"/>
        <v>0.94009216589861755</v>
      </c>
      <c r="M38" s="136">
        <f t="shared" si="12"/>
        <v>0.93271889400921659</v>
      </c>
      <c r="N38" s="136">
        <f t="shared" si="12"/>
        <v>0.92952380952380953</v>
      </c>
      <c r="O38" s="136">
        <f t="shared" si="12"/>
        <v>0.85898617511520736</v>
      </c>
      <c r="P38" s="136">
        <f t="shared" si="12"/>
        <v>0.95333333333333337</v>
      </c>
      <c r="Q38" s="769">
        <f t="shared" si="12"/>
        <v>0.82949308755760365</v>
      </c>
      <c r="R38" s="27"/>
      <c r="S38" s="9"/>
      <c r="T38" s="9"/>
      <c r="U38" s="10"/>
      <c r="V38" s="10"/>
      <c r="BP38" s="5"/>
    </row>
    <row r="39" spans="1:68" ht="15" customHeight="1" x14ac:dyDescent="0.25">
      <c r="A39" s="12"/>
      <c r="B39" s="12"/>
      <c r="C39" s="80"/>
      <c r="D39" s="78" t="s">
        <v>92</v>
      </c>
      <c r="E39" s="135">
        <f t="shared" si="6"/>
        <v>0.88694601128122486</v>
      </c>
      <c r="F39" s="136">
        <f t="shared" si="6"/>
        <v>0.80645161290322576</v>
      </c>
      <c r="G39" s="136">
        <f t="shared" ref="G39:Q40" si="13">G129/G138</f>
        <v>0.93907563025210083</v>
      </c>
      <c r="H39" s="136">
        <f t="shared" si="13"/>
        <v>0.85009487666034156</v>
      </c>
      <c r="I39" s="136">
        <f t="shared" si="13"/>
        <v>0.88235294117647056</v>
      </c>
      <c r="J39" s="136">
        <f t="shared" si="13"/>
        <v>0.92979127134724859</v>
      </c>
      <c r="K39" s="136">
        <f t="shared" si="13"/>
        <v>0.91960784313725485</v>
      </c>
      <c r="L39" s="136">
        <f t="shared" si="13"/>
        <v>0.85388994307400379</v>
      </c>
      <c r="M39" s="136">
        <f t="shared" si="13"/>
        <v>0.88709677419354838</v>
      </c>
      <c r="N39" s="136">
        <f t="shared" si="13"/>
        <v>0.93725490196078431</v>
      </c>
      <c r="O39" s="136">
        <f t="shared" si="13"/>
        <v>0.87096774193548387</v>
      </c>
      <c r="P39" s="136">
        <f t="shared" si="13"/>
        <v>0.8970588235294118</v>
      </c>
      <c r="Q39" s="769">
        <f t="shared" si="13"/>
        <v>0.87760910815939275</v>
      </c>
      <c r="R39" s="27"/>
      <c r="S39" s="9"/>
      <c r="T39" s="9"/>
      <c r="U39" s="10"/>
      <c r="V39" s="10"/>
      <c r="BP39" s="5"/>
    </row>
    <row r="40" spans="1:68" ht="15" customHeight="1" x14ac:dyDescent="0.25">
      <c r="A40" s="376"/>
      <c r="B40" s="376"/>
      <c r="C40" s="80"/>
      <c r="D40" s="78" t="s">
        <v>186</v>
      </c>
      <c r="E40" s="135">
        <f t="shared" si="6"/>
        <v>0.89088062622309194</v>
      </c>
      <c r="F40" s="136">
        <f t="shared" si="6"/>
        <v>0.78156682027649771</v>
      </c>
      <c r="G40" s="136">
        <f t="shared" si="13"/>
        <v>0.91020408163265309</v>
      </c>
      <c r="H40" s="136">
        <f t="shared" si="13"/>
        <v>0.90230414746543774</v>
      </c>
      <c r="I40" s="136">
        <f t="shared" si="13"/>
        <v>0.94761904761904758</v>
      </c>
      <c r="J40" s="136">
        <f t="shared" si="13"/>
        <v>0.93271889400921659</v>
      </c>
      <c r="K40" s="136">
        <f t="shared" si="13"/>
        <v>0.89238095238095239</v>
      </c>
      <c r="L40" s="136">
        <f t="shared" si="13"/>
        <v>0.88847926267281108</v>
      </c>
      <c r="M40" s="136">
        <f t="shared" si="13"/>
        <v>0.81013824884792629</v>
      </c>
      <c r="N40" s="136">
        <f>N130/N139</f>
        <v>0.919047619047619</v>
      </c>
      <c r="O40" s="136">
        <f>O130/O139</f>
        <v>0.88847926267281108</v>
      </c>
      <c r="P40" s="136">
        <f>P130/P139</f>
        <v>0.93428571428571427</v>
      </c>
      <c r="Q40" s="769">
        <f>Q130/Q139</f>
        <v>0.88940092165898621</v>
      </c>
      <c r="R40" s="27"/>
      <c r="S40" s="9"/>
      <c r="T40" s="9"/>
      <c r="U40" s="10"/>
      <c r="V40" s="10"/>
      <c r="BP40" s="5"/>
    </row>
    <row r="41" spans="1:68" ht="15" customHeight="1" x14ac:dyDescent="0.25">
      <c r="A41" s="12"/>
      <c r="B41" s="12"/>
      <c r="C41" s="145"/>
      <c r="D41" s="88" t="s">
        <v>93</v>
      </c>
      <c r="E41" s="146">
        <f t="shared" ref="E41:Q41" si="14">E131/E140</f>
        <v>0.80456621004566209</v>
      </c>
      <c r="F41" s="147">
        <f t="shared" si="14"/>
        <v>0.80510752688172038</v>
      </c>
      <c r="G41" s="147">
        <f t="shared" si="14"/>
        <v>0.87648809523809523</v>
      </c>
      <c r="H41" s="147">
        <f t="shared" si="14"/>
        <v>0.7338709677419355</v>
      </c>
      <c r="I41" s="174">
        <f t="shared" si="14"/>
        <v>0.70416666666666672</v>
      </c>
      <c r="J41" s="174">
        <f t="shared" si="14"/>
        <v>0.81451612903225812</v>
      </c>
      <c r="K41" s="147">
        <f t="shared" si="14"/>
        <v>0.77083333333333337</v>
      </c>
      <c r="L41" s="147">
        <f t="shared" si="14"/>
        <v>0.77822580645161288</v>
      </c>
      <c r="M41" s="147">
        <f t="shared" si="14"/>
        <v>0.75806451612903225</v>
      </c>
      <c r="N41" s="147">
        <f t="shared" si="14"/>
        <v>0.83472222222222225</v>
      </c>
      <c r="O41" s="147">
        <f t="shared" si="14"/>
        <v>0.83064516129032262</v>
      </c>
      <c r="P41" s="147">
        <f t="shared" si="14"/>
        <v>0.87222222222222223</v>
      </c>
      <c r="Q41" s="770">
        <f t="shared" si="14"/>
        <v>0.88172043010752688</v>
      </c>
      <c r="R41" s="27"/>
      <c r="S41" s="9"/>
      <c r="T41" s="9"/>
      <c r="U41" s="10"/>
      <c r="V41" s="10"/>
      <c r="BP41" s="5"/>
    </row>
    <row r="42" spans="1:68" ht="15" customHeight="1" x14ac:dyDescent="0.25">
      <c r="C42" s="133" t="s">
        <v>48</v>
      </c>
      <c r="D42" s="47"/>
      <c r="E42" s="137">
        <f t="shared" ref="E42:Q42" si="15">(E132-E123)/E6</f>
        <v>2.0010676156583629</v>
      </c>
      <c r="F42" s="137">
        <f t="shared" si="15"/>
        <v>3.0829383886255926</v>
      </c>
      <c r="G42" s="137">
        <f t="shared" si="15"/>
        <v>1.3673469387755102</v>
      </c>
      <c r="H42" s="137">
        <f t="shared" si="15"/>
        <v>1.4760956175298805</v>
      </c>
      <c r="I42" s="320">
        <f t="shared" si="15"/>
        <v>1.3151927437641724</v>
      </c>
      <c r="J42" s="320">
        <f t="shared" si="15"/>
        <v>1.0608519269776877</v>
      </c>
      <c r="K42" s="137">
        <f t="shared" si="15"/>
        <v>2.325865580448065</v>
      </c>
      <c r="L42" s="137">
        <f t="shared" si="15"/>
        <v>2.2464065708418892</v>
      </c>
      <c r="M42" s="137">
        <f t="shared" si="15"/>
        <v>2.7205240174672487</v>
      </c>
      <c r="N42" s="137">
        <f t="shared" si="15"/>
        <v>1.8108695652173914</v>
      </c>
      <c r="O42" s="137">
        <f t="shared" si="15"/>
        <v>2.3991416309012874</v>
      </c>
      <c r="P42" s="137">
        <f t="shared" si="15"/>
        <v>1.6790393013100438</v>
      </c>
      <c r="Q42" s="771">
        <f t="shared" si="15"/>
        <v>2.5868263473053892</v>
      </c>
      <c r="R42" s="27"/>
      <c r="S42" s="9"/>
      <c r="T42" s="352" t="s">
        <v>176</v>
      </c>
      <c r="U42" s="10"/>
      <c r="V42" s="10"/>
      <c r="BP42" s="5" t="s">
        <v>19</v>
      </c>
    </row>
    <row r="43" spans="1:68" ht="15" customHeight="1" x14ac:dyDescent="0.25">
      <c r="A43" s="12"/>
      <c r="B43" s="12"/>
      <c r="C43" s="80"/>
      <c r="D43" s="362" t="s">
        <v>204</v>
      </c>
      <c r="E43" s="137">
        <f t="shared" ref="E43:Q43" si="16">(E133-E124)/E7</f>
        <v>11.320512820512821</v>
      </c>
      <c r="F43" s="507">
        <f t="shared" si="16"/>
        <v>10.733333333333333</v>
      </c>
      <c r="G43" s="507">
        <f t="shared" si="16"/>
        <v>8.1818181818181817</v>
      </c>
      <c r="H43" s="507">
        <f t="shared" si="16"/>
        <v>3.75</v>
      </c>
      <c r="I43" s="507">
        <f t="shared" si="16"/>
        <v>2.2222222222222223</v>
      </c>
      <c r="J43" s="507">
        <f t="shared" si="16"/>
        <v>1.9130434782608696</v>
      </c>
      <c r="K43" s="507">
        <f t="shared" si="16"/>
        <v>13.071428571428571</v>
      </c>
      <c r="L43" s="507">
        <f t="shared" si="16"/>
        <v>16.416666666666668</v>
      </c>
      <c r="M43" s="507">
        <f t="shared" si="16"/>
        <v>14.333333333333334</v>
      </c>
      <c r="N43" s="507">
        <f t="shared" si="16"/>
        <v>16</v>
      </c>
      <c r="O43" s="507">
        <f t="shared" si="16"/>
        <v>23.8</v>
      </c>
      <c r="P43" s="507">
        <f t="shared" si="16"/>
        <v>35.142857142857146</v>
      </c>
      <c r="Q43" s="772">
        <f t="shared" si="16"/>
        <v>15.846153846153847</v>
      </c>
      <c r="R43" s="27"/>
      <c r="S43" s="9"/>
      <c r="T43" s="9"/>
      <c r="U43" s="10"/>
      <c r="V43" s="10"/>
      <c r="BP43" s="5"/>
    </row>
    <row r="44" spans="1:68" ht="15" customHeight="1" x14ac:dyDescent="0.25">
      <c r="A44" s="12"/>
      <c r="B44" s="12"/>
      <c r="C44" s="80"/>
      <c r="D44" s="78" t="s">
        <v>88</v>
      </c>
      <c r="E44" s="137">
        <f t="shared" ref="E44:Q44" si="17">(E134-E125)/E8</f>
        <v>1.2222222222222223</v>
      </c>
      <c r="F44" s="507">
        <f t="shared" si="17"/>
        <v>0.4</v>
      </c>
      <c r="G44" s="507">
        <f t="shared" si="17"/>
        <v>7.407407407407407E-2</v>
      </c>
      <c r="H44" s="507">
        <f t="shared" si="17"/>
        <v>1.0416666666666667</v>
      </c>
      <c r="I44" s="507">
        <f t="shared" si="17"/>
        <v>0.14814814814814814</v>
      </c>
      <c r="J44" s="507">
        <f t="shared" si="17"/>
        <v>7.1428571428571425E-2</v>
      </c>
      <c r="K44" s="507">
        <f t="shared" si="17"/>
        <v>1.0689655172413792</v>
      </c>
      <c r="L44" s="507">
        <f t="shared" si="17"/>
        <v>0.44117647058823528</v>
      </c>
      <c r="M44" s="507">
        <f t="shared" si="17"/>
        <v>1.2424242424242424</v>
      </c>
      <c r="N44" s="507">
        <f t="shared" si="17"/>
        <v>1.1851851851851851</v>
      </c>
      <c r="O44" s="507">
        <f t="shared" si="17"/>
        <v>1.2580645161290323</v>
      </c>
      <c r="P44" s="507">
        <f t="shared" si="17"/>
        <v>3.4285714285714284</v>
      </c>
      <c r="Q44" s="772">
        <f t="shared" si="17"/>
        <v>3.4736842105263159</v>
      </c>
      <c r="R44" s="27"/>
      <c r="S44" s="9"/>
      <c r="T44" s="9"/>
      <c r="U44" s="10"/>
      <c r="V44" s="10"/>
      <c r="BP44" s="5"/>
    </row>
    <row r="45" spans="1:68" ht="15" customHeight="1" x14ac:dyDescent="0.25">
      <c r="A45" s="12"/>
      <c r="B45" s="12"/>
      <c r="C45" s="80"/>
      <c r="D45" s="78" t="s">
        <v>89</v>
      </c>
      <c r="E45" s="137">
        <f t="shared" ref="E45:Q45" si="18">(E135-E126)/E9</f>
        <v>2.1233859397417505</v>
      </c>
      <c r="F45" s="507">
        <f t="shared" si="18"/>
        <v>3.736842105263158</v>
      </c>
      <c r="G45" s="507">
        <f t="shared" si="18"/>
        <v>1.8333333333333333</v>
      </c>
      <c r="H45" s="507">
        <f t="shared" si="18"/>
        <v>0.68518518518518523</v>
      </c>
      <c r="I45" s="507">
        <f t="shared" si="18"/>
        <v>0.74193548387096775</v>
      </c>
      <c r="J45" s="507">
        <f t="shared" si="18"/>
        <v>1.2641509433962264</v>
      </c>
      <c r="K45" s="507">
        <f t="shared" si="18"/>
        <v>4.101694915254237</v>
      </c>
      <c r="L45" s="507">
        <f t="shared" si="18"/>
        <v>3</v>
      </c>
      <c r="M45" s="507">
        <f t="shared" si="18"/>
        <v>1.7761194029850746</v>
      </c>
      <c r="N45" s="507">
        <f t="shared" si="18"/>
        <v>1.8235294117647058</v>
      </c>
      <c r="O45" s="507">
        <f t="shared" si="18"/>
        <v>3.5106382978723403</v>
      </c>
      <c r="P45" s="507">
        <f t="shared" si="18"/>
        <v>0.90163934426229508</v>
      </c>
      <c r="Q45" s="772">
        <f t="shared" si="18"/>
        <v>2.8333333333333335</v>
      </c>
      <c r="R45" s="27"/>
      <c r="S45" s="9"/>
      <c r="T45" s="9"/>
      <c r="U45" s="10"/>
      <c r="V45" s="10"/>
      <c r="BP45" s="5"/>
    </row>
    <row r="46" spans="1:68" ht="15" customHeight="1" x14ac:dyDescent="0.25">
      <c r="A46" s="12"/>
      <c r="B46" s="12"/>
      <c r="C46" s="80"/>
      <c r="D46" s="78" t="s">
        <v>90</v>
      </c>
      <c r="E46" s="137">
        <f t="shared" ref="E46:Q46" si="19">(E136-E127)/E10</f>
        <v>2.2312206572769955</v>
      </c>
      <c r="F46" s="507">
        <f t="shared" si="19"/>
        <v>2.8955223880597014</v>
      </c>
      <c r="G46" s="507">
        <f t="shared" si="19"/>
        <v>0.88888888888888884</v>
      </c>
      <c r="H46" s="507">
        <f t="shared" si="19"/>
        <v>1.2597402597402598</v>
      </c>
      <c r="I46" s="507">
        <f t="shared" si="19"/>
        <v>1.1967213114754098</v>
      </c>
      <c r="J46" s="507">
        <f t="shared" si="19"/>
        <v>1.4262295081967213</v>
      </c>
      <c r="K46" s="507">
        <f t="shared" si="19"/>
        <v>3.1944444444444446</v>
      </c>
      <c r="L46" s="507">
        <f t="shared" si="19"/>
        <v>2.3012048192771086</v>
      </c>
      <c r="M46" s="507">
        <f t="shared" si="19"/>
        <v>4.9411764705882355</v>
      </c>
      <c r="N46" s="507">
        <f t="shared" si="19"/>
        <v>2.8088235294117645</v>
      </c>
      <c r="O46" s="507">
        <f t="shared" si="19"/>
        <v>1.5909090909090908</v>
      </c>
      <c r="P46" s="507">
        <f t="shared" si="19"/>
        <v>0.85074626865671643</v>
      </c>
      <c r="Q46" s="772">
        <f t="shared" si="19"/>
        <v>3.2337662337662336</v>
      </c>
      <c r="R46" s="27"/>
      <c r="S46" s="9"/>
      <c r="T46" s="9"/>
      <c r="U46" s="10"/>
      <c r="V46" s="10"/>
      <c r="BP46" s="5"/>
    </row>
    <row r="47" spans="1:68" ht="15" customHeight="1" x14ac:dyDescent="0.25">
      <c r="A47" s="12"/>
      <c r="B47" s="12"/>
      <c r="C47" s="80"/>
      <c r="D47" s="78" t="s">
        <v>91</v>
      </c>
      <c r="E47" s="137">
        <f t="shared" ref="E47:Q47" si="20">(E137-E128)/E11</f>
        <v>2.0548672566371682</v>
      </c>
      <c r="F47" s="507">
        <f t="shared" si="20"/>
        <v>4</v>
      </c>
      <c r="G47" s="507">
        <f t="shared" si="20"/>
        <v>2.2745098039215685</v>
      </c>
      <c r="H47" s="507">
        <f t="shared" si="20"/>
        <v>1.2931034482758621</v>
      </c>
      <c r="I47" s="507">
        <f t="shared" si="20"/>
        <v>0.70731707317073167</v>
      </c>
      <c r="J47" s="507">
        <f t="shared" si="20"/>
        <v>0.69090909090909092</v>
      </c>
      <c r="K47" s="507">
        <f t="shared" si="20"/>
        <v>2.1333333333333333</v>
      </c>
      <c r="L47" s="507">
        <f t="shared" si="20"/>
        <v>1.4444444444444444</v>
      </c>
      <c r="M47" s="507">
        <f t="shared" si="20"/>
        <v>1.6590909090909092</v>
      </c>
      <c r="N47" s="507">
        <f t="shared" si="20"/>
        <v>2.2424242424242422</v>
      </c>
      <c r="O47" s="507">
        <f t="shared" si="20"/>
        <v>4.5</v>
      </c>
      <c r="P47" s="507">
        <f t="shared" si="20"/>
        <v>0.94230769230769229</v>
      </c>
      <c r="Q47" s="772">
        <f t="shared" si="20"/>
        <v>3.3636363636363638</v>
      </c>
      <c r="R47" s="27"/>
      <c r="S47" s="9"/>
      <c r="T47" s="9"/>
      <c r="U47" s="10"/>
      <c r="V47" s="10"/>
      <c r="BP47" s="5"/>
    </row>
    <row r="48" spans="1:68" ht="15" customHeight="1" x14ac:dyDescent="0.25">
      <c r="A48" s="12"/>
      <c r="B48" s="12"/>
      <c r="C48" s="80"/>
      <c r="D48" s="78" t="s">
        <v>92</v>
      </c>
      <c r="E48" s="137">
        <f t="shared" ref="E48:Q48" si="21">(E138-E129)/E12</f>
        <v>1.0151953690303908</v>
      </c>
      <c r="F48" s="507">
        <f t="shared" si="21"/>
        <v>1.8545454545454545</v>
      </c>
      <c r="G48" s="507">
        <f t="shared" si="21"/>
        <v>0.57999999999999996</v>
      </c>
      <c r="H48" s="507">
        <f t="shared" si="21"/>
        <v>1.0604026845637584</v>
      </c>
      <c r="I48" s="507">
        <f t="shared" si="21"/>
        <v>1.1009174311926606</v>
      </c>
      <c r="J48" s="507">
        <f t="shared" si="21"/>
        <v>0.6607142857142857</v>
      </c>
      <c r="K48" s="507">
        <f t="shared" si="21"/>
        <v>0.69491525423728817</v>
      </c>
      <c r="L48" s="507">
        <f t="shared" si="21"/>
        <v>1.4128440366972477</v>
      </c>
      <c r="M48" s="507">
        <f t="shared" si="21"/>
        <v>1.1121495327102804</v>
      </c>
      <c r="N48" s="507">
        <f t="shared" si="21"/>
        <v>0.53781512605042014</v>
      </c>
      <c r="O48" s="507">
        <f t="shared" si="21"/>
        <v>1.2252252252252251</v>
      </c>
      <c r="P48" s="507">
        <f t="shared" si="21"/>
        <v>0.875</v>
      </c>
      <c r="Q48" s="772">
        <f t="shared" si="21"/>
        <v>1.0932203389830508</v>
      </c>
      <c r="R48" s="27"/>
      <c r="S48" s="9"/>
      <c r="T48" s="9"/>
      <c r="U48" s="10"/>
      <c r="V48" s="10"/>
      <c r="BP48" s="5"/>
    </row>
    <row r="49" spans="1:68" ht="15" customHeight="1" x14ac:dyDescent="0.25">
      <c r="A49" s="376"/>
      <c r="B49" s="376"/>
      <c r="C49" s="80"/>
      <c r="D49" s="78" t="s">
        <v>186</v>
      </c>
      <c r="E49" s="137">
        <f t="shared" ref="E49:Q49" si="22">(E139-E130)/E13</f>
        <v>1.3494675701839303</v>
      </c>
      <c r="F49" s="507">
        <f t="shared" si="22"/>
        <v>3.3857142857142857</v>
      </c>
      <c r="G49" s="507">
        <f t="shared" si="22"/>
        <v>1.2054794520547945</v>
      </c>
      <c r="H49" s="507">
        <f t="shared" si="22"/>
        <v>1.325</v>
      </c>
      <c r="I49" s="507">
        <f t="shared" si="22"/>
        <v>0.67901234567901236</v>
      </c>
      <c r="J49" s="507">
        <f t="shared" si="22"/>
        <v>0.69523809523809521</v>
      </c>
      <c r="K49" s="507">
        <f t="shared" si="22"/>
        <v>1.0761904761904761</v>
      </c>
      <c r="L49" s="507">
        <f t="shared" si="22"/>
        <v>1.375</v>
      </c>
      <c r="M49" s="507">
        <f t="shared" si="22"/>
        <v>2.3409090909090908</v>
      </c>
      <c r="N49" s="507">
        <f t="shared" si="22"/>
        <v>0.94444444444444442</v>
      </c>
      <c r="O49" s="507">
        <f t="shared" si="22"/>
        <v>1.3595505617977528</v>
      </c>
      <c r="P49" s="507">
        <f t="shared" si="22"/>
        <v>0.92</v>
      </c>
      <c r="Q49" s="772">
        <f t="shared" si="22"/>
        <v>1.348314606741573</v>
      </c>
      <c r="R49" s="27"/>
      <c r="S49" s="9"/>
      <c r="T49" s="9"/>
      <c r="U49" s="10"/>
      <c r="V49" s="10"/>
      <c r="BP49" s="5"/>
    </row>
    <row r="50" spans="1:68" ht="15" customHeight="1" x14ac:dyDescent="0.25">
      <c r="A50" s="12"/>
      <c r="B50" s="12"/>
      <c r="C50" s="80"/>
      <c r="D50" s="78" t="s">
        <v>93</v>
      </c>
      <c r="E50" s="137">
        <f t="shared" ref="E50:Q50" si="23">(E140-E131)/E14</f>
        <v>2.9315068493150687</v>
      </c>
      <c r="F50" s="507">
        <f t="shared" si="23"/>
        <v>3.2222222222222223</v>
      </c>
      <c r="G50" s="507">
        <f t="shared" si="23"/>
        <v>1.4821428571428572</v>
      </c>
      <c r="H50" s="507">
        <f t="shared" si="23"/>
        <v>4.125</v>
      </c>
      <c r="I50" s="508">
        <f t="shared" si="23"/>
        <v>5.0714285714285712</v>
      </c>
      <c r="J50" s="508">
        <f t="shared" si="23"/>
        <v>2.4642857142857144</v>
      </c>
      <c r="K50" s="507">
        <f t="shared" si="23"/>
        <v>3.3673469387755102</v>
      </c>
      <c r="L50" s="507">
        <f t="shared" si="23"/>
        <v>3.0555555555555554</v>
      </c>
      <c r="M50" s="507">
        <f t="shared" si="23"/>
        <v>4.615384615384615</v>
      </c>
      <c r="N50" s="507">
        <f t="shared" si="23"/>
        <v>2.5869565217391304</v>
      </c>
      <c r="O50" s="507">
        <f t="shared" si="23"/>
        <v>2.25</v>
      </c>
      <c r="P50" s="507">
        <f t="shared" si="23"/>
        <v>1.9166666666666667</v>
      </c>
      <c r="Q50" s="772">
        <f t="shared" si="23"/>
        <v>1.9555555555555555</v>
      </c>
      <c r="R50" s="27"/>
      <c r="S50" s="9"/>
      <c r="T50" s="9"/>
      <c r="U50" s="10"/>
      <c r="V50" s="10"/>
      <c r="BP50" s="5"/>
    </row>
    <row r="51" spans="1:68" ht="15" customHeight="1" x14ac:dyDescent="0.25">
      <c r="C51" s="143" t="s">
        <v>49</v>
      </c>
      <c r="D51" s="116"/>
      <c r="E51" s="148">
        <f t="shared" ref="E51:Q51" si="24">E6/E15</f>
        <v>23.859513701273638</v>
      </c>
      <c r="F51" s="148">
        <f t="shared" si="24"/>
        <v>1.9009009009009008</v>
      </c>
      <c r="G51" s="148">
        <f t="shared" si="24"/>
        <v>1.9427312775330396</v>
      </c>
      <c r="H51" s="148">
        <f t="shared" si="24"/>
        <v>2.1826086956521737</v>
      </c>
      <c r="I51" s="321">
        <f t="shared" si="24"/>
        <v>1.9173913043478261</v>
      </c>
      <c r="J51" s="321">
        <f t="shared" si="24"/>
        <v>2.1434782608695651</v>
      </c>
      <c r="K51" s="148">
        <f t="shared" si="24"/>
        <v>2.0289256198347108</v>
      </c>
      <c r="L51" s="148">
        <f t="shared" si="24"/>
        <v>2.0123966942148761</v>
      </c>
      <c r="M51" s="148">
        <f t="shared" si="24"/>
        <v>1.8925619834710743</v>
      </c>
      <c r="N51" s="148">
        <f t="shared" si="24"/>
        <v>1.9008264462809918</v>
      </c>
      <c r="O51" s="148">
        <f t="shared" si="24"/>
        <v>1.9256198347107438</v>
      </c>
      <c r="P51" s="148">
        <f t="shared" si="24"/>
        <v>1.8925619834710743</v>
      </c>
      <c r="Q51" s="773">
        <f t="shared" si="24"/>
        <v>2.0617283950617282</v>
      </c>
      <c r="R51" s="27"/>
      <c r="S51" s="9"/>
      <c r="T51" s="351" t="s">
        <v>178</v>
      </c>
      <c r="U51" s="10"/>
      <c r="V51" s="10"/>
      <c r="BP51" s="5" t="s">
        <v>21</v>
      </c>
    </row>
    <row r="52" spans="1:68" ht="15" customHeight="1" x14ac:dyDescent="0.25">
      <c r="A52" s="12"/>
      <c r="B52" s="12"/>
      <c r="C52" s="80"/>
      <c r="D52" s="362" t="s">
        <v>204</v>
      </c>
      <c r="E52" s="103">
        <f t="shared" ref="E52:Q52" si="25">E7/E16</f>
        <v>8.8000000000000007</v>
      </c>
      <c r="F52" s="104">
        <f t="shared" si="25"/>
        <v>1</v>
      </c>
      <c r="G52" s="104">
        <f t="shared" si="25"/>
        <v>0.73333333333333328</v>
      </c>
      <c r="H52" s="104">
        <f t="shared" si="25"/>
        <v>0.8</v>
      </c>
      <c r="I52" s="104">
        <f t="shared" si="25"/>
        <v>1.2</v>
      </c>
      <c r="J52" s="104">
        <f t="shared" si="25"/>
        <v>1.5333333333333334</v>
      </c>
      <c r="K52" s="104">
        <f t="shared" si="25"/>
        <v>0.7</v>
      </c>
      <c r="L52" s="104">
        <f t="shared" si="25"/>
        <v>0.6</v>
      </c>
      <c r="M52" s="104">
        <f t="shared" si="25"/>
        <v>0.6</v>
      </c>
      <c r="N52" s="104">
        <f t="shared" si="25"/>
        <v>0.45</v>
      </c>
      <c r="O52" s="104">
        <f t="shared" si="25"/>
        <v>0.5</v>
      </c>
      <c r="P52" s="104">
        <f t="shared" si="25"/>
        <v>0.35</v>
      </c>
      <c r="Q52" s="774">
        <f t="shared" si="25"/>
        <v>0.65</v>
      </c>
      <c r="R52" s="27"/>
      <c r="S52" s="9"/>
      <c r="T52" s="9"/>
      <c r="U52" s="10"/>
      <c r="V52" s="10"/>
      <c r="BP52" s="5"/>
    </row>
    <row r="53" spans="1:68" ht="15" customHeight="1" x14ac:dyDescent="0.25">
      <c r="A53" s="12"/>
      <c r="B53" s="12"/>
      <c r="C53" s="80"/>
      <c r="D53" s="78" t="s">
        <v>88</v>
      </c>
      <c r="E53" s="103">
        <f t="shared" ref="E53:Q53" si="26">E8/E17</f>
        <v>14.299999999999999</v>
      </c>
      <c r="F53" s="104">
        <f t="shared" si="26"/>
        <v>1.0416666666666667</v>
      </c>
      <c r="G53" s="104">
        <f t="shared" si="26"/>
        <v>1.125</v>
      </c>
      <c r="H53" s="104">
        <f t="shared" si="26"/>
        <v>1</v>
      </c>
      <c r="I53" s="104">
        <f t="shared" si="26"/>
        <v>1.125</v>
      </c>
      <c r="J53" s="104">
        <f t="shared" si="26"/>
        <v>1.1666666666666667</v>
      </c>
      <c r="K53" s="104">
        <f t="shared" si="26"/>
        <v>1.1599999999999999</v>
      </c>
      <c r="L53" s="104">
        <f t="shared" si="26"/>
        <v>1.36</v>
      </c>
      <c r="M53" s="104">
        <f t="shared" si="26"/>
        <v>1.32</v>
      </c>
      <c r="N53" s="104">
        <f t="shared" si="26"/>
        <v>1.08</v>
      </c>
      <c r="O53" s="104">
        <f t="shared" si="26"/>
        <v>1.24</v>
      </c>
      <c r="P53" s="104">
        <f t="shared" si="26"/>
        <v>1.1200000000000001</v>
      </c>
      <c r="Q53" s="774">
        <f t="shared" si="26"/>
        <v>1.52</v>
      </c>
      <c r="R53" s="27"/>
      <c r="S53" s="9"/>
      <c r="T53" s="9"/>
      <c r="U53" s="10"/>
      <c r="V53" s="10"/>
      <c r="BP53" s="5"/>
    </row>
    <row r="54" spans="1:68" ht="15" customHeight="1" x14ac:dyDescent="0.25">
      <c r="A54" s="12"/>
      <c r="B54" s="12"/>
      <c r="C54" s="80"/>
      <c r="D54" s="78" t="s">
        <v>89</v>
      </c>
      <c r="E54" s="103">
        <f t="shared" ref="E54:Q54" si="27">E9/E18</f>
        <v>21.297222222222224</v>
      </c>
      <c r="F54" s="104">
        <f t="shared" si="27"/>
        <v>1.2666666666666666</v>
      </c>
      <c r="G54" s="104">
        <f t="shared" si="27"/>
        <v>2</v>
      </c>
      <c r="H54" s="104">
        <f t="shared" si="27"/>
        <v>1.8</v>
      </c>
      <c r="I54" s="104">
        <f t="shared" si="27"/>
        <v>2.0666666666666669</v>
      </c>
      <c r="J54" s="104">
        <f t="shared" si="27"/>
        <v>1.7666666666666666</v>
      </c>
      <c r="K54" s="104">
        <f t="shared" si="27"/>
        <v>1.6857142857142857</v>
      </c>
      <c r="L54" s="104">
        <f t="shared" si="27"/>
        <v>1.7714285714285714</v>
      </c>
      <c r="M54" s="104">
        <f t="shared" si="27"/>
        <v>1.9142857142857144</v>
      </c>
      <c r="N54" s="104">
        <f t="shared" si="27"/>
        <v>1.9428571428571428</v>
      </c>
      <c r="O54" s="104">
        <f t="shared" si="27"/>
        <v>1.3428571428571427</v>
      </c>
      <c r="P54" s="104">
        <f t="shared" si="27"/>
        <v>1.7428571428571429</v>
      </c>
      <c r="Q54" s="774">
        <f t="shared" si="27"/>
        <v>1.8857142857142857</v>
      </c>
      <c r="R54" s="27"/>
      <c r="S54" s="9"/>
      <c r="T54" s="9"/>
      <c r="U54" s="10"/>
      <c r="V54" s="10"/>
      <c r="BP54" s="5"/>
    </row>
    <row r="55" spans="1:68" ht="15" customHeight="1" x14ac:dyDescent="0.25">
      <c r="A55" s="12"/>
      <c r="B55" s="12"/>
      <c r="C55" s="80"/>
      <c r="D55" s="78" t="s">
        <v>90</v>
      </c>
      <c r="E55" s="103">
        <f t="shared" ref="E55:Q55" si="28">E10/E19</f>
        <v>25.536784741144412</v>
      </c>
      <c r="F55" s="104">
        <f t="shared" si="28"/>
        <v>2.2333333333333334</v>
      </c>
      <c r="G55" s="104">
        <f t="shared" si="28"/>
        <v>2.032258064516129</v>
      </c>
      <c r="H55" s="104">
        <f t="shared" si="28"/>
        <v>2.2647058823529411</v>
      </c>
      <c r="I55" s="104">
        <f t="shared" si="28"/>
        <v>1.7941176470588236</v>
      </c>
      <c r="J55" s="104">
        <f t="shared" si="28"/>
        <v>1.7941176470588236</v>
      </c>
      <c r="K55" s="104">
        <f t="shared" si="28"/>
        <v>2.1176470588235294</v>
      </c>
      <c r="L55" s="104">
        <f t="shared" si="28"/>
        <v>2.4411764705882355</v>
      </c>
      <c r="M55" s="104">
        <f t="shared" si="28"/>
        <v>2</v>
      </c>
      <c r="N55" s="104">
        <f t="shared" si="28"/>
        <v>2</v>
      </c>
      <c r="O55" s="104">
        <f t="shared" si="28"/>
        <v>2.5882352941176472</v>
      </c>
      <c r="P55" s="104">
        <f t="shared" si="28"/>
        <v>1.9705882352941178</v>
      </c>
      <c r="Q55" s="774">
        <f t="shared" si="28"/>
        <v>2.2000000000000002</v>
      </c>
      <c r="R55" s="27"/>
      <c r="S55" s="9"/>
      <c r="T55" s="9"/>
      <c r="U55" s="10"/>
      <c r="V55" s="10"/>
      <c r="BP55" s="5"/>
    </row>
    <row r="56" spans="1:68" ht="15" customHeight="1" x14ac:dyDescent="0.25">
      <c r="A56" s="12"/>
      <c r="B56" s="12"/>
      <c r="C56" s="80"/>
      <c r="D56" s="78" t="s">
        <v>91</v>
      </c>
      <c r="E56" s="103">
        <f t="shared" ref="E56:Q56" si="29">E11/E20</f>
        <v>16.529255319148938</v>
      </c>
      <c r="F56" s="104">
        <f t="shared" si="29"/>
        <v>1.7333333333333334</v>
      </c>
      <c r="G56" s="104">
        <f t="shared" si="29"/>
        <v>1.5</v>
      </c>
      <c r="H56" s="104">
        <f t="shared" si="29"/>
        <v>1.7058823529411764</v>
      </c>
      <c r="I56" s="104">
        <f t="shared" si="29"/>
        <v>1.2058823529411764</v>
      </c>
      <c r="J56" s="104">
        <f t="shared" si="29"/>
        <v>1.6176470588235294</v>
      </c>
      <c r="K56" s="104">
        <f t="shared" si="29"/>
        <v>1.2857142857142858</v>
      </c>
      <c r="L56" s="104">
        <f t="shared" si="29"/>
        <v>1.2857142857142858</v>
      </c>
      <c r="M56" s="104">
        <f t="shared" si="29"/>
        <v>1.2571428571428571</v>
      </c>
      <c r="N56" s="104">
        <f t="shared" si="29"/>
        <v>0.94285714285714284</v>
      </c>
      <c r="O56" s="104">
        <f t="shared" si="29"/>
        <v>0.97142857142857142</v>
      </c>
      <c r="P56" s="104">
        <f t="shared" si="29"/>
        <v>1.4857142857142858</v>
      </c>
      <c r="Q56" s="774">
        <f t="shared" si="29"/>
        <v>1.5714285714285714</v>
      </c>
      <c r="R56" s="27"/>
      <c r="S56" s="9"/>
      <c r="T56" s="9"/>
      <c r="U56" s="10"/>
      <c r="V56" s="10"/>
      <c r="BP56" s="5"/>
    </row>
    <row r="57" spans="1:68" ht="15" customHeight="1" x14ac:dyDescent="0.25">
      <c r="A57" s="12"/>
      <c r="B57" s="12"/>
      <c r="C57" s="80"/>
      <c r="D57" s="78" t="s">
        <v>92</v>
      </c>
      <c r="E57" s="103">
        <f t="shared" ref="E57:Q57" si="30">E12/E21</f>
        <v>40.647058823529413</v>
      </c>
      <c r="F57" s="104">
        <f t="shared" si="30"/>
        <v>3.2352941176470589</v>
      </c>
      <c r="G57" s="104">
        <f t="shared" si="30"/>
        <v>2.9411764705882355</v>
      </c>
      <c r="H57" s="104">
        <f t="shared" si="30"/>
        <v>4.382352941176471</v>
      </c>
      <c r="I57" s="104">
        <f t="shared" si="30"/>
        <v>3.2058823529411766</v>
      </c>
      <c r="J57" s="104">
        <f t="shared" si="30"/>
        <v>3.2941176470588234</v>
      </c>
      <c r="K57" s="104">
        <f t="shared" si="30"/>
        <v>3.4705882352941178</v>
      </c>
      <c r="L57" s="104">
        <f t="shared" si="30"/>
        <v>3.2058823529411766</v>
      </c>
      <c r="M57" s="104">
        <f t="shared" si="30"/>
        <v>3.1470588235294117</v>
      </c>
      <c r="N57" s="104">
        <f t="shared" si="30"/>
        <v>3.5</v>
      </c>
      <c r="O57" s="104">
        <f t="shared" si="30"/>
        <v>3.2647058823529411</v>
      </c>
      <c r="P57" s="104">
        <f t="shared" si="30"/>
        <v>3.5294117647058822</v>
      </c>
      <c r="Q57" s="774">
        <f t="shared" si="30"/>
        <v>3.4705882352941178</v>
      </c>
      <c r="R57" s="27"/>
      <c r="S57" s="9"/>
      <c r="T57" s="9"/>
      <c r="U57" s="10"/>
      <c r="V57" s="10"/>
      <c r="BP57" s="5"/>
    </row>
    <row r="58" spans="1:68" ht="15" customHeight="1" x14ac:dyDescent="0.25">
      <c r="A58" s="376"/>
      <c r="B58" s="376"/>
      <c r="C58" s="80"/>
      <c r="D58" s="78" t="s">
        <v>186</v>
      </c>
      <c r="E58" s="103">
        <f t="shared" ref="E58:Q58" si="31">E13/E22</f>
        <v>29.514285714285716</v>
      </c>
      <c r="F58" s="104">
        <f t="shared" si="31"/>
        <v>2</v>
      </c>
      <c r="G58" s="104">
        <f t="shared" si="31"/>
        <v>2.0857142857142859</v>
      </c>
      <c r="H58" s="104">
        <f t="shared" si="31"/>
        <v>2.2857142857142856</v>
      </c>
      <c r="I58" s="104">
        <f t="shared" si="31"/>
        <v>2.3142857142857145</v>
      </c>
      <c r="J58" s="104">
        <f t="shared" si="31"/>
        <v>3</v>
      </c>
      <c r="K58" s="104">
        <f t="shared" si="31"/>
        <v>3</v>
      </c>
      <c r="L58" s="104">
        <f t="shared" si="31"/>
        <v>2.5142857142857142</v>
      </c>
      <c r="M58" s="104">
        <f t="shared" si="31"/>
        <v>2.5142857142857142</v>
      </c>
      <c r="N58" s="104">
        <f t="shared" si="31"/>
        <v>2.5714285714285716</v>
      </c>
      <c r="O58" s="104">
        <f t="shared" si="31"/>
        <v>2.5428571428571427</v>
      </c>
      <c r="P58" s="104">
        <f t="shared" si="31"/>
        <v>2.1428571428571428</v>
      </c>
      <c r="Q58" s="774">
        <f t="shared" si="31"/>
        <v>2.5428571428571427</v>
      </c>
      <c r="R58" s="27"/>
      <c r="S58" s="9"/>
      <c r="T58" s="9"/>
      <c r="U58" s="10"/>
      <c r="V58" s="10"/>
      <c r="BP58" s="5"/>
    </row>
    <row r="59" spans="1:68" ht="15" customHeight="1" x14ac:dyDescent="0.25">
      <c r="A59" s="12"/>
      <c r="B59" s="12"/>
      <c r="C59" s="145"/>
      <c r="D59" s="88" t="s">
        <v>93</v>
      </c>
      <c r="E59" s="149">
        <f>E14/E23</f>
        <v>24.333333333333332</v>
      </c>
      <c r="F59" s="150">
        <f>F14/F23</f>
        <v>1.875</v>
      </c>
      <c r="G59" s="150">
        <f t="shared" ref="G59:Q59" si="32">G14/G23</f>
        <v>2.3333333333333335</v>
      </c>
      <c r="H59" s="150">
        <f t="shared" si="32"/>
        <v>2</v>
      </c>
      <c r="I59" s="322">
        <f t="shared" si="32"/>
        <v>1.75</v>
      </c>
      <c r="J59" s="322">
        <f t="shared" si="32"/>
        <v>2.3333333333333335</v>
      </c>
      <c r="K59" s="150">
        <f t="shared" si="32"/>
        <v>2.0416666666666665</v>
      </c>
      <c r="L59" s="150">
        <f t="shared" si="32"/>
        <v>2.25</v>
      </c>
      <c r="M59" s="150">
        <f t="shared" si="32"/>
        <v>1.625</v>
      </c>
      <c r="N59" s="150">
        <f t="shared" si="32"/>
        <v>1.9166666666666667</v>
      </c>
      <c r="O59" s="150">
        <f t="shared" si="32"/>
        <v>2.3333333333333335</v>
      </c>
      <c r="P59" s="150">
        <f t="shared" si="32"/>
        <v>2</v>
      </c>
      <c r="Q59" s="775">
        <f t="shared" si="32"/>
        <v>1.875</v>
      </c>
      <c r="R59" s="27"/>
      <c r="S59" s="9"/>
      <c r="T59" s="9"/>
      <c r="U59" s="10"/>
      <c r="V59" s="10"/>
      <c r="BP59" s="5"/>
    </row>
    <row r="60" spans="1:68" ht="15" customHeight="1" x14ac:dyDescent="0.25">
      <c r="C60" s="133" t="s">
        <v>50</v>
      </c>
      <c r="D60" s="47"/>
      <c r="E60" s="103">
        <f>E141/E6</f>
        <v>14.148398576512456</v>
      </c>
      <c r="F60" s="103">
        <f t="shared" ref="F60:Q60" si="33">F141/F6</f>
        <v>13.684834123222748</v>
      </c>
      <c r="G60" s="103">
        <f t="shared" si="33"/>
        <v>13.873015873015873</v>
      </c>
      <c r="H60" s="103">
        <f t="shared" si="33"/>
        <v>13.651394422310757</v>
      </c>
      <c r="I60" s="323">
        <f t="shared" si="33"/>
        <v>15.065759637188208</v>
      </c>
      <c r="J60" s="323">
        <f t="shared" si="33"/>
        <v>13.572008113590263</v>
      </c>
      <c r="K60" s="103">
        <f t="shared" si="33"/>
        <v>15.238289205702648</v>
      </c>
      <c r="L60" s="103">
        <f t="shared" si="33"/>
        <v>13.217659137577002</v>
      </c>
      <c r="M60" s="103">
        <f t="shared" si="33"/>
        <v>13.06768558951965</v>
      </c>
      <c r="N60" s="103">
        <f t="shared" si="33"/>
        <v>12.289130434782608</v>
      </c>
      <c r="O60" s="103">
        <f t="shared" si="33"/>
        <v>16.298283261802574</v>
      </c>
      <c r="P60" s="103">
        <f t="shared" si="33"/>
        <v>15.085152838427948</v>
      </c>
      <c r="Q60" s="776">
        <f t="shared" si="33"/>
        <v>14.714570858283434</v>
      </c>
      <c r="R60" s="27"/>
      <c r="S60" s="9"/>
      <c r="T60" s="352" t="s">
        <v>175</v>
      </c>
      <c r="U60" s="10"/>
      <c r="V60" s="10"/>
      <c r="BP60" s="5" t="s">
        <v>23</v>
      </c>
    </row>
    <row r="61" spans="1:68" ht="15" customHeight="1" x14ac:dyDescent="0.25">
      <c r="A61" s="12"/>
      <c r="B61" s="12"/>
      <c r="C61" s="80"/>
      <c r="D61" s="362" t="s">
        <v>204</v>
      </c>
      <c r="E61" s="103">
        <f t="shared" ref="E61:Q61" si="34">E142/E7</f>
        <v>26.03846153846154</v>
      </c>
      <c r="F61" s="104">
        <f t="shared" si="34"/>
        <v>21.4</v>
      </c>
      <c r="G61" s="104">
        <f t="shared" si="34"/>
        <v>14.636363636363637</v>
      </c>
      <c r="H61" s="104">
        <f t="shared" si="34"/>
        <v>18.916666666666668</v>
      </c>
      <c r="I61" s="104">
        <f t="shared" si="34"/>
        <v>29.444444444444443</v>
      </c>
      <c r="J61" s="104">
        <f t="shared" si="34"/>
        <v>24.217391304347824</v>
      </c>
      <c r="K61" s="104">
        <f t="shared" si="34"/>
        <v>22.5</v>
      </c>
      <c r="L61" s="104">
        <f t="shared" si="34"/>
        <v>24.083333333333332</v>
      </c>
      <c r="M61" s="104">
        <f t="shared" si="34"/>
        <v>31.75</v>
      </c>
      <c r="N61" s="104">
        <f t="shared" si="34"/>
        <v>21.777777777777779</v>
      </c>
      <c r="O61" s="104">
        <f t="shared" si="34"/>
        <v>42.9</v>
      </c>
      <c r="P61" s="104">
        <f t="shared" si="34"/>
        <v>34.571428571428569</v>
      </c>
      <c r="Q61" s="774">
        <f t="shared" si="34"/>
        <v>31.846153846153847</v>
      </c>
      <c r="R61" s="27"/>
      <c r="S61" s="9"/>
      <c r="T61" s="9"/>
      <c r="U61" s="10"/>
      <c r="V61" s="10"/>
      <c r="BP61" s="5"/>
    </row>
    <row r="62" spans="1:68" ht="15" customHeight="1" x14ac:dyDescent="0.25">
      <c r="A62" s="12"/>
      <c r="B62" s="12"/>
      <c r="C62" s="80"/>
      <c r="D62" s="78" t="s">
        <v>88</v>
      </c>
      <c r="E62" s="103">
        <f t="shared" ref="E62:Q62" si="35">E143/E8</f>
        <v>24.754985754985753</v>
      </c>
      <c r="F62" s="104">
        <f t="shared" si="35"/>
        <v>30.44</v>
      </c>
      <c r="G62" s="104">
        <f t="shared" si="35"/>
        <v>22.555555555555557</v>
      </c>
      <c r="H62" s="104">
        <f t="shared" si="35"/>
        <v>24.75</v>
      </c>
      <c r="I62" s="104">
        <f t="shared" si="35"/>
        <v>30.74074074074074</v>
      </c>
      <c r="J62" s="104">
        <f t="shared" si="35"/>
        <v>22.642857142857142</v>
      </c>
      <c r="K62" s="104">
        <f t="shared" si="35"/>
        <v>26.310344827586206</v>
      </c>
      <c r="L62" s="104">
        <f t="shared" si="35"/>
        <v>25.176470588235293</v>
      </c>
      <c r="M62" s="104">
        <f t="shared" si="35"/>
        <v>21.696969696969695</v>
      </c>
      <c r="N62" s="104">
        <f t="shared" si="35"/>
        <v>27.111111111111111</v>
      </c>
      <c r="O62" s="104">
        <f t="shared" si="35"/>
        <v>25.548387096774192</v>
      </c>
      <c r="P62" s="104">
        <f t="shared" si="35"/>
        <v>23.785714285714285</v>
      </c>
      <c r="Q62" s="774">
        <f t="shared" si="35"/>
        <v>19.368421052631579</v>
      </c>
      <c r="R62" s="27"/>
      <c r="S62" s="9"/>
      <c r="T62" s="9"/>
      <c r="U62" s="10"/>
      <c r="V62" s="10"/>
      <c r="BP62" s="5"/>
    </row>
    <row r="63" spans="1:68" ht="15" customHeight="1" x14ac:dyDescent="0.25">
      <c r="A63" s="12"/>
      <c r="B63" s="12"/>
      <c r="C63" s="80"/>
      <c r="D63" s="78" t="s">
        <v>89</v>
      </c>
      <c r="E63" s="103">
        <f t="shared" ref="E63:Q63" si="36">E144/E9</f>
        <v>18.766140602582496</v>
      </c>
      <c r="F63" s="104">
        <f t="shared" si="36"/>
        <v>26.657894736842106</v>
      </c>
      <c r="G63" s="104">
        <f t="shared" si="36"/>
        <v>21.233333333333334</v>
      </c>
      <c r="H63" s="104">
        <f t="shared" si="36"/>
        <v>18.203703703703702</v>
      </c>
      <c r="I63" s="104">
        <f t="shared" si="36"/>
        <v>16.258064516129032</v>
      </c>
      <c r="J63" s="104">
        <f t="shared" si="36"/>
        <v>17.471698113207548</v>
      </c>
      <c r="K63" s="104">
        <f t="shared" si="36"/>
        <v>17.779661016949152</v>
      </c>
      <c r="L63" s="104">
        <f t="shared" si="36"/>
        <v>17.306451612903224</v>
      </c>
      <c r="M63" s="104">
        <f t="shared" si="36"/>
        <v>18.268656716417912</v>
      </c>
      <c r="N63" s="104">
        <f t="shared" si="36"/>
        <v>17.044117647058822</v>
      </c>
      <c r="O63" s="104">
        <f t="shared" si="36"/>
        <v>23.893617021276597</v>
      </c>
      <c r="P63" s="104">
        <f t="shared" si="36"/>
        <v>18.16393442622951</v>
      </c>
      <c r="Q63" s="774">
        <f t="shared" si="36"/>
        <v>17.272727272727273</v>
      </c>
      <c r="R63" s="27"/>
      <c r="S63" s="9"/>
      <c r="T63" s="9"/>
      <c r="U63" s="10"/>
      <c r="V63" s="10"/>
      <c r="BP63" s="5"/>
    </row>
    <row r="64" spans="1:68" ht="15" customHeight="1" x14ac:dyDescent="0.25">
      <c r="A64" s="12"/>
      <c r="B64" s="12"/>
      <c r="C64" s="80"/>
      <c r="D64" s="78" t="s">
        <v>90</v>
      </c>
      <c r="E64" s="103">
        <f t="shared" ref="E64:Q64" si="37">E145/E10</f>
        <v>11.773474178403756</v>
      </c>
      <c r="F64" s="104">
        <f t="shared" si="37"/>
        <v>8.6119402985074629</v>
      </c>
      <c r="G64" s="104">
        <f t="shared" si="37"/>
        <v>12.555555555555555</v>
      </c>
      <c r="H64" s="104">
        <f t="shared" si="37"/>
        <v>9.220779220779221</v>
      </c>
      <c r="I64" s="104">
        <f t="shared" si="37"/>
        <v>11.819672131147541</v>
      </c>
      <c r="J64" s="104">
        <f t="shared" si="37"/>
        <v>12.442622950819672</v>
      </c>
      <c r="K64" s="104">
        <f t="shared" si="37"/>
        <v>18.347222222222221</v>
      </c>
      <c r="L64" s="104">
        <f t="shared" si="37"/>
        <v>9.8192771084337345</v>
      </c>
      <c r="M64" s="104">
        <f t="shared" si="37"/>
        <v>8.6029411764705888</v>
      </c>
      <c r="N64" s="104">
        <f t="shared" si="37"/>
        <v>7.617647058823529</v>
      </c>
      <c r="O64" s="104">
        <f t="shared" si="37"/>
        <v>14.818181818181818</v>
      </c>
      <c r="P64" s="104">
        <f t="shared" si="37"/>
        <v>13.940298507462687</v>
      </c>
      <c r="Q64" s="774">
        <f t="shared" si="37"/>
        <v>12.935064935064934</v>
      </c>
      <c r="R64" s="27"/>
      <c r="S64" s="9"/>
      <c r="T64" s="9"/>
      <c r="U64" s="10"/>
      <c r="V64" s="10"/>
      <c r="BP64" s="5"/>
    </row>
    <row r="65" spans="1:68" ht="15" customHeight="1" x14ac:dyDescent="0.25">
      <c r="A65" s="12"/>
      <c r="B65" s="12"/>
      <c r="C65" s="80"/>
      <c r="D65" s="78" t="s">
        <v>91</v>
      </c>
      <c r="E65" s="103">
        <f t="shared" ref="E65:Q65" si="38">E146/E11</f>
        <v>19.923893805309735</v>
      </c>
      <c r="F65" s="104">
        <f t="shared" si="38"/>
        <v>13.211538461538462</v>
      </c>
      <c r="G65" s="104">
        <f t="shared" si="38"/>
        <v>16.529411764705884</v>
      </c>
      <c r="H65" s="104">
        <f t="shared" si="38"/>
        <v>18.603448275862068</v>
      </c>
      <c r="I65" s="104">
        <f t="shared" si="38"/>
        <v>23.926829268292682</v>
      </c>
      <c r="J65" s="104">
        <f t="shared" si="38"/>
        <v>16.727272727272727</v>
      </c>
      <c r="K65" s="104">
        <f t="shared" si="38"/>
        <v>24.755555555555556</v>
      </c>
      <c r="L65" s="104">
        <f t="shared" si="38"/>
        <v>18.933333333333334</v>
      </c>
      <c r="M65" s="104">
        <f t="shared" si="38"/>
        <v>20.431818181818183</v>
      </c>
      <c r="N65" s="104">
        <f t="shared" si="38"/>
        <v>13.363636363636363</v>
      </c>
      <c r="O65" s="104">
        <f t="shared" si="38"/>
        <v>25.647058823529413</v>
      </c>
      <c r="P65" s="104">
        <f t="shared" si="38"/>
        <v>25.942307692307693</v>
      </c>
      <c r="Q65" s="774">
        <f t="shared" si="38"/>
        <v>22.181818181818183</v>
      </c>
      <c r="R65" s="27"/>
      <c r="S65" s="9"/>
      <c r="T65" s="9"/>
      <c r="U65" s="10"/>
      <c r="V65" s="10"/>
      <c r="BP65" s="5"/>
    </row>
    <row r="66" spans="1:68" ht="15" customHeight="1" x14ac:dyDescent="0.25">
      <c r="A66" s="12"/>
      <c r="B66" s="12"/>
      <c r="C66" s="80"/>
      <c r="D66" s="78" t="s">
        <v>92</v>
      </c>
      <c r="E66" s="103">
        <f t="shared" ref="E66:Q66" si="39">E147/E12</f>
        <v>8.3842257597684515</v>
      </c>
      <c r="F66" s="104">
        <f t="shared" si="39"/>
        <v>8.1818181818181817</v>
      </c>
      <c r="G66" s="104">
        <f t="shared" si="39"/>
        <v>8.0399999999999991</v>
      </c>
      <c r="H66" s="104">
        <f t="shared" si="39"/>
        <v>8.8456375838926178</v>
      </c>
      <c r="I66" s="104">
        <f t="shared" si="39"/>
        <v>7.7339449541284404</v>
      </c>
      <c r="J66" s="104">
        <f t="shared" si="39"/>
        <v>7.6071428571428568</v>
      </c>
      <c r="K66" s="104">
        <f t="shared" si="39"/>
        <v>9.398305084745763</v>
      </c>
      <c r="L66" s="104">
        <f t="shared" si="39"/>
        <v>6.6788990825688073</v>
      </c>
      <c r="M66" s="104">
        <f t="shared" si="39"/>
        <v>8.8691588785046722</v>
      </c>
      <c r="N66" s="104">
        <f t="shared" si="39"/>
        <v>8.3277310924369754</v>
      </c>
      <c r="O66" s="104">
        <f t="shared" si="39"/>
        <v>8.8738738738738743</v>
      </c>
      <c r="P66" s="104">
        <f t="shared" si="39"/>
        <v>8.8666666666666671</v>
      </c>
      <c r="Q66" s="774">
        <f t="shared" si="39"/>
        <v>8.8474576271186436</v>
      </c>
      <c r="R66" s="27"/>
      <c r="S66" s="9"/>
      <c r="T66" s="9"/>
      <c r="U66" s="10"/>
      <c r="V66" s="10"/>
      <c r="BP66" s="5"/>
    </row>
    <row r="67" spans="1:68" ht="15" customHeight="1" x14ac:dyDescent="0.25">
      <c r="A67" s="376"/>
      <c r="B67" s="376"/>
      <c r="C67" s="80"/>
      <c r="D67" s="78" t="s">
        <v>186</v>
      </c>
      <c r="E67" s="103">
        <f t="shared" ref="E67:Q67" si="40">E148/E13</f>
        <v>11.958373668925459</v>
      </c>
      <c r="F67" s="104">
        <f t="shared" si="40"/>
        <v>10.871428571428572</v>
      </c>
      <c r="G67" s="104">
        <f t="shared" si="40"/>
        <v>13.794520547945206</v>
      </c>
      <c r="H67" s="104">
        <f t="shared" si="40"/>
        <v>13.875</v>
      </c>
      <c r="I67" s="104">
        <f t="shared" si="40"/>
        <v>12.37037037037037</v>
      </c>
      <c r="J67" s="104">
        <f t="shared" si="40"/>
        <v>12.171428571428571</v>
      </c>
      <c r="K67" s="104">
        <f t="shared" si="40"/>
        <v>11.152380952380952</v>
      </c>
      <c r="L67" s="104">
        <f t="shared" si="40"/>
        <v>10.852272727272727</v>
      </c>
      <c r="M67" s="104">
        <f t="shared" si="40"/>
        <v>9.4886363636363633</v>
      </c>
      <c r="N67" s="104">
        <f t="shared" si="40"/>
        <v>11.055555555555555</v>
      </c>
      <c r="O67" s="104">
        <f t="shared" si="40"/>
        <v>13.775280898876405</v>
      </c>
      <c r="P67" s="104">
        <f t="shared" si="40"/>
        <v>12.493333333333334</v>
      </c>
      <c r="Q67" s="774">
        <f t="shared" si="40"/>
        <v>12.089887640449438</v>
      </c>
      <c r="R67" s="27"/>
      <c r="S67" s="9"/>
      <c r="T67" s="9"/>
      <c r="U67" s="10"/>
      <c r="V67" s="10"/>
      <c r="BP67" s="5"/>
    </row>
    <row r="68" spans="1:68" ht="15" customHeight="1" x14ac:dyDescent="0.25">
      <c r="A68" s="12"/>
      <c r="B68" s="12"/>
      <c r="C68" s="80"/>
      <c r="D68" s="78" t="s">
        <v>93</v>
      </c>
      <c r="E68" s="103">
        <f t="shared" ref="E68:Q68" si="41">E149/E14</f>
        <v>14.477739726027398</v>
      </c>
      <c r="F68" s="104">
        <f t="shared" si="41"/>
        <v>16.777777777777779</v>
      </c>
      <c r="G68" s="104">
        <f t="shared" si="41"/>
        <v>11.232142857142858</v>
      </c>
      <c r="H68" s="104">
        <f t="shared" si="41"/>
        <v>17.333333333333332</v>
      </c>
      <c r="I68" s="324">
        <f t="shared" si="41"/>
        <v>17.357142857142858</v>
      </c>
      <c r="J68" s="324">
        <f t="shared" si="41"/>
        <v>13.660714285714286</v>
      </c>
      <c r="K68" s="104">
        <f t="shared" si="41"/>
        <v>13.061224489795919</v>
      </c>
      <c r="L68" s="104">
        <f t="shared" si="41"/>
        <v>16.092592592592592</v>
      </c>
      <c r="M68" s="104">
        <f t="shared" si="41"/>
        <v>10.153846153846153</v>
      </c>
      <c r="N68" s="104">
        <f t="shared" si="41"/>
        <v>13.5</v>
      </c>
      <c r="O68" s="104">
        <f t="shared" si="41"/>
        <v>15.428571428571429</v>
      </c>
      <c r="P68" s="104">
        <f t="shared" si="41"/>
        <v>12.6875</v>
      </c>
      <c r="Q68" s="774">
        <f t="shared" si="41"/>
        <v>16.577777777777779</v>
      </c>
      <c r="R68" s="27"/>
      <c r="S68" s="9"/>
      <c r="T68" s="9"/>
      <c r="U68" s="10"/>
      <c r="V68" s="10"/>
      <c r="BP68" s="5"/>
    </row>
    <row r="69" spans="1:68" ht="15" customHeight="1" x14ac:dyDescent="0.25">
      <c r="C69" s="143" t="s">
        <v>263</v>
      </c>
      <c r="D69" s="116"/>
      <c r="E69" s="151">
        <f>SUM(F69:Q69)</f>
        <v>38</v>
      </c>
      <c r="F69" s="151">
        <f>SUM(F70:F77)</f>
        <v>2</v>
      </c>
      <c r="G69" s="151">
        <f t="shared" ref="G69:Q69" si="42">SUM(G70:G77)</f>
        <v>0</v>
      </c>
      <c r="H69" s="151">
        <f t="shared" si="42"/>
        <v>2</v>
      </c>
      <c r="I69" s="325">
        <f t="shared" si="42"/>
        <v>3</v>
      </c>
      <c r="J69" s="325">
        <f t="shared" si="42"/>
        <v>6</v>
      </c>
      <c r="K69" s="151">
        <f t="shared" si="42"/>
        <v>7</v>
      </c>
      <c r="L69" s="151">
        <f t="shared" si="42"/>
        <v>4</v>
      </c>
      <c r="M69" s="151">
        <f t="shared" si="42"/>
        <v>2</v>
      </c>
      <c r="N69" s="151">
        <f t="shared" si="42"/>
        <v>3</v>
      </c>
      <c r="O69" s="151">
        <f t="shared" si="42"/>
        <v>3</v>
      </c>
      <c r="P69" s="151">
        <f t="shared" si="42"/>
        <v>2</v>
      </c>
      <c r="Q69" s="777">
        <f t="shared" si="42"/>
        <v>4</v>
      </c>
      <c r="R69" s="27"/>
      <c r="S69" s="9"/>
      <c r="T69" s="9"/>
      <c r="U69" s="10"/>
      <c r="V69" s="10"/>
      <c r="BP69" s="5" t="s">
        <v>25</v>
      </c>
    </row>
    <row r="70" spans="1:68" ht="15" customHeight="1" x14ac:dyDescent="0.25">
      <c r="A70" s="12"/>
      <c r="B70" s="12"/>
      <c r="C70" s="80"/>
      <c r="D70" s="362" t="s">
        <v>204</v>
      </c>
      <c r="E70" s="138">
        <f t="shared" ref="E70:E77" si="43">SUM(F70:Q70)</f>
        <v>2</v>
      </c>
      <c r="F70" s="36">
        <f>defunciones!F7</f>
        <v>0</v>
      </c>
      <c r="G70" s="36">
        <f>defunciones!G7</f>
        <v>0</v>
      </c>
      <c r="H70" s="36">
        <f>defunciones!H7</f>
        <v>0</v>
      </c>
      <c r="I70" s="36">
        <f>defunciones!I7</f>
        <v>0</v>
      </c>
      <c r="J70" s="36">
        <f>defunciones!J7</f>
        <v>0</v>
      </c>
      <c r="K70" s="36">
        <f>defunciones!K7</f>
        <v>0</v>
      </c>
      <c r="L70" s="36">
        <f>defunciones!L7</f>
        <v>0</v>
      </c>
      <c r="M70" s="36">
        <f>defunciones!M7</f>
        <v>0</v>
      </c>
      <c r="N70" s="36">
        <f>defunciones!N7</f>
        <v>0</v>
      </c>
      <c r="O70" s="36">
        <f>defunciones!O7</f>
        <v>1</v>
      </c>
      <c r="P70" s="36">
        <f>defunciones!P7</f>
        <v>0</v>
      </c>
      <c r="Q70" s="765">
        <f>defunciones!Q7</f>
        <v>1</v>
      </c>
      <c r="R70" s="27"/>
      <c r="S70" s="9"/>
      <c r="T70" s="9"/>
      <c r="U70" s="10"/>
      <c r="V70" s="10"/>
      <c r="BP70" s="5"/>
    </row>
    <row r="71" spans="1:68" ht="15" customHeight="1" x14ac:dyDescent="0.25">
      <c r="A71" s="12"/>
      <c r="B71" s="12"/>
      <c r="C71" s="80"/>
      <c r="D71" s="78" t="s">
        <v>88</v>
      </c>
      <c r="E71" s="138">
        <f t="shared" si="43"/>
        <v>11</v>
      </c>
      <c r="F71" s="36">
        <f>defunciones!F8</f>
        <v>2</v>
      </c>
      <c r="G71" s="36">
        <f>defunciones!G8</f>
        <v>0</v>
      </c>
      <c r="H71" s="36">
        <f>defunciones!H8</f>
        <v>0</v>
      </c>
      <c r="I71" s="36">
        <f>defunciones!I8</f>
        <v>1</v>
      </c>
      <c r="J71" s="36">
        <f>defunciones!J8</f>
        <v>1</v>
      </c>
      <c r="K71" s="36">
        <f>defunciones!K8</f>
        <v>2</v>
      </c>
      <c r="L71" s="36">
        <f>defunciones!L8</f>
        <v>2</v>
      </c>
      <c r="M71" s="36">
        <f>defunciones!M8</f>
        <v>0</v>
      </c>
      <c r="N71" s="36">
        <f>defunciones!N8</f>
        <v>1</v>
      </c>
      <c r="O71" s="36">
        <f>defunciones!O8</f>
        <v>0</v>
      </c>
      <c r="P71" s="36">
        <f>defunciones!P8</f>
        <v>0</v>
      </c>
      <c r="Q71" s="765">
        <f>defunciones!Q8</f>
        <v>2</v>
      </c>
      <c r="R71" s="27"/>
      <c r="S71" s="9"/>
      <c r="T71" s="9"/>
      <c r="U71" s="10"/>
      <c r="V71" s="10"/>
      <c r="BP71" s="5"/>
    </row>
    <row r="72" spans="1:68" ht="15" customHeight="1" x14ac:dyDescent="0.25">
      <c r="A72" s="12"/>
      <c r="B72" s="12"/>
      <c r="C72" s="80"/>
      <c r="D72" s="78" t="s">
        <v>89</v>
      </c>
      <c r="E72" s="138">
        <f t="shared" si="43"/>
        <v>10</v>
      </c>
      <c r="F72" s="36">
        <f>defunciones!F9</f>
        <v>0</v>
      </c>
      <c r="G72" s="36">
        <f>defunciones!G9</f>
        <v>0</v>
      </c>
      <c r="H72" s="36">
        <f>defunciones!H9</f>
        <v>2</v>
      </c>
      <c r="I72" s="36">
        <f>defunciones!I9</f>
        <v>1</v>
      </c>
      <c r="J72" s="36">
        <f>defunciones!J9</f>
        <v>2</v>
      </c>
      <c r="K72" s="36">
        <f>defunciones!K9</f>
        <v>1</v>
      </c>
      <c r="L72" s="36">
        <f>defunciones!L9</f>
        <v>2</v>
      </c>
      <c r="M72" s="36">
        <f>defunciones!M9</f>
        <v>0</v>
      </c>
      <c r="N72" s="36">
        <f>defunciones!N9</f>
        <v>1</v>
      </c>
      <c r="O72" s="36">
        <f>defunciones!O9</f>
        <v>0</v>
      </c>
      <c r="P72" s="36">
        <f>defunciones!P9</f>
        <v>1</v>
      </c>
      <c r="Q72" s="765">
        <f>defunciones!Q9</f>
        <v>0</v>
      </c>
      <c r="R72" s="27"/>
      <c r="S72" s="9"/>
      <c r="T72" s="9"/>
      <c r="U72" s="10"/>
      <c r="V72" s="10"/>
      <c r="BP72" s="5"/>
    </row>
    <row r="73" spans="1:68" ht="15" customHeight="1" x14ac:dyDescent="0.25">
      <c r="A73" s="12"/>
      <c r="B73" s="12"/>
      <c r="C73" s="80"/>
      <c r="D73" s="78" t="s">
        <v>90</v>
      </c>
      <c r="E73" s="138">
        <f t="shared" si="43"/>
        <v>2</v>
      </c>
      <c r="F73" s="36">
        <f>defunciones!F10</f>
        <v>0</v>
      </c>
      <c r="G73" s="36">
        <f>defunciones!G10</f>
        <v>0</v>
      </c>
      <c r="H73" s="36">
        <f>defunciones!H10</f>
        <v>0</v>
      </c>
      <c r="I73" s="36">
        <f>defunciones!I10</f>
        <v>0</v>
      </c>
      <c r="J73" s="36">
        <f>defunciones!J10</f>
        <v>1</v>
      </c>
      <c r="K73" s="36">
        <f>defunciones!K10</f>
        <v>1</v>
      </c>
      <c r="L73" s="36">
        <f>defunciones!L10</f>
        <v>0</v>
      </c>
      <c r="M73" s="36">
        <f>defunciones!M10</f>
        <v>0</v>
      </c>
      <c r="N73" s="36">
        <f>defunciones!N10</f>
        <v>0</v>
      </c>
      <c r="O73" s="36">
        <f>defunciones!O10</f>
        <v>0</v>
      </c>
      <c r="P73" s="36">
        <f>defunciones!P10</f>
        <v>0</v>
      </c>
      <c r="Q73" s="765">
        <f>defunciones!Q10</f>
        <v>0</v>
      </c>
      <c r="R73" s="27"/>
      <c r="S73" s="9"/>
      <c r="T73" s="9"/>
      <c r="U73" s="10"/>
      <c r="V73" s="10"/>
      <c r="BP73" s="5"/>
    </row>
    <row r="74" spans="1:68" ht="15" customHeight="1" x14ac:dyDescent="0.25">
      <c r="A74" s="12"/>
      <c r="B74" s="12"/>
      <c r="C74" s="80"/>
      <c r="D74" s="78" t="s">
        <v>91</v>
      </c>
      <c r="E74" s="138">
        <f t="shared" si="43"/>
        <v>7</v>
      </c>
      <c r="F74" s="36">
        <f>defunciones!F11</f>
        <v>0</v>
      </c>
      <c r="G74" s="36">
        <f>defunciones!G11</f>
        <v>0</v>
      </c>
      <c r="H74" s="36">
        <f>defunciones!H11</f>
        <v>0</v>
      </c>
      <c r="I74" s="36">
        <f>defunciones!I11</f>
        <v>1</v>
      </c>
      <c r="J74" s="36">
        <f>defunciones!J11</f>
        <v>1</v>
      </c>
      <c r="K74" s="36">
        <f>defunciones!K11</f>
        <v>0</v>
      </c>
      <c r="L74" s="36">
        <f>defunciones!L11</f>
        <v>0</v>
      </c>
      <c r="M74" s="36">
        <f>defunciones!M11</f>
        <v>1</v>
      </c>
      <c r="N74" s="36">
        <f>defunciones!N11</f>
        <v>1</v>
      </c>
      <c r="O74" s="36">
        <f>defunciones!O11</f>
        <v>1</v>
      </c>
      <c r="P74" s="36">
        <f>defunciones!P11</f>
        <v>1</v>
      </c>
      <c r="Q74" s="765">
        <f>defunciones!Q11</f>
        <v>1</v>
      </c>
      <c r="R74" s="27"/>
      <c r="S74" s="9"/>
      <c r="T74" s="9"/>
      <c r="U74" s="10"/>
      <c r="V74" s="10"/>
      <c r="BP74" s="5"/>
    </row>
    <row r="75" spans="1:68" ht="15" customHeight="1" x14ac:dyDescent="0.25">
      <c r="A75" s="12"/>
      <c r="B75" s="12"/>
      <c r="C75" s="80"/>
      <c r="D75" s="78" t="s">
        <v>92</v>
      </c>
      <c r="E75" s="138">
        <f t="shared" si="43"/>
        <v>0</v>
      </c>
      <c r="F75" s="36">
        <f>defunciones!F12</f>
        <v>0</v>
      </c>
      <c r="G75" s="36">
        <f>defunciones!G12</f>
        <v>0</v>
      </c>
      <c r="H75" s="36">
        <f>defunciones!H12</f>
        <v>0</v>
      </c>
      <c r="I75" s="36">
        <f>defunciones!I12</f>
        <v>0</v>
      </c>
      <c r="J75" s="36">
        <f>defunciones!J12</f>
        <v>0</v>
      </c>
      <c r="K75" s="36">
        <f>defunciones!K12</f>
        <v>0</v>
      </c>
      <c r="L75" s="36">
        <f>defunciones!L12</f>
        <v>0</v>
      </c>
      <c r="M75" s="36">
        <f>defunciones!M12</f>
        <v>0</v>
      </c>
      <c r="N75" s="36">
        <f>defunciones!N12</f>
        <v>0</v>
      </c>
      <c r="O75" s="36">
        <f>defunciones!O12</f>
        <v>0</v>
      </c>
      <c r="P75" s="36">
        <f>defunciones!P12</f>
        <v>0</v>
      </c>
      <c r="Q75" s="765">
        <f>defunciones!Q12</f>
        <v>0</v>
      </c>
      <c r="R75" s="27"/>
      <c r="S75" s="9"/>
      <c r="T75" s="9"/>
      <c r="U75" s="10"/>
      <c r="V75" s="10"/>
      <c r="BP75" s="5"/>
    </row>
    <row r="76" spans="1:68" ht="15" customHeight="1" x14ac:dyDescent="0.25">
      <c r="A76" s="376"/>
      <c r="B76" s="376"/>
      <c r="C76" s="80"/>
      <c r="D76" s="78" t="s">
        <v>186</v>
      </c>
      <c r="E76" s="138">
        <f t="shared" si="43"/>
        <v>6</v>
      </c>
      <c r="F76" s="36">
        <f>defunciones!F13</f>
        <v>0</v>
      </c>
      <c r="G76" s="36">
        <f>defunciones!G13</f>
        <v>0</v>
      </c>
      <c r="H76" s="36">
        <f>defunciones!H13</f>
        <v>0</v>
      </c>
      <c r="I76" s="36">
        <f>defunciones!I13</f>
        <v>0</v>
      </c>
      <c r="J76" s="36">
        <f>defunciones!J13</f>
        <v>1</v>
      </c>
      <c r="K76" s="36">
        <f>defunciones!K13</f>
        <v>3</v>
      </c>
      <c r="L76" s="36">
        <f>defunciones!L13</f>
        <v>0</v>
      </c>
      <c r="M76" s="36">
        <f>defunciones!M13</f>
        <v>1</v>
      </c>
      <c r="N76" s="36">
        <f>defunciones!N13</f>
        <v>0</v>
      </c>
      <c r="O76" s="36">
        <f>defunciones!O13</f>
        <v>1</v>
      </c>
      <c r="P76" s="36">
        <f>defunciones!P13</f>
        <v>0</v>
      </c>
      <c r="Q76" s="765">
        <f>defunciones!Q13</f>
        <v>0</v>
      </c>
      <c r="R76" s="27"/>
      <c r="S76" s="9"/>
      <c r="T76" s="9"/>
      <c r="U76" s="10"/>
      <c r="V76" s="10"/>
      <c r="BP76" s="5"/>
    </row>
    <row r="77" spans="1:68" ht="15" customHeight="1" x14ac:dyDescent="0.25">
      <c r="A77" s="12"/>
      <c r="B77" s="12"/>
      <c r="C77" s="145"/>
      <c r="D77" s="88" t="s">
        <v>93</v>
      </c>
      <c r="E77" s="152">
        <f t="shared" si="43"/>
        <v>0</v>
      </c>
      <c r="F77" s="90">
        <f>defunciones!F14</f>
        <v>0</v>
      </c>
      <c r="G77" s="90">
        <f>defunciones!G14</f>
        <v>0</v>
      </c>
      <c r="H77" s="90">
        <f>defunciones!H14</f>
        <v>0</v>
      </c>
      <c r="I77" s="90">
        <f>defunciones!I14</f>
        <v>0</v>
      </c>
      <c r="J77" s="90">
        <f>defunciones!J14</f>
        <v>0</v>
      </c>
      <c r="K77" s="90">
        <f>defunciones!K14</f>
        <v>0</v>
      </c>
      <c r="L77" s="90">
        <f>defunciones!L14</f>
        <v>0</v>
      </c>
      <c r="M77" s="90">
        <f>defunciones!M14</f>
        <v>0</v>
      </c>
      <c r="N77" s="90">
        <f>defunciones!N14</f>
        <v>0</v>
      </c>
      <c r="O77" s="90">
        <f>defunciones!O14</f>
        <v>0</v>
      </c>
      <c r="P77" s="90">
        <f>defunciones!P14</f>
        <v>0</v>
      </c>
      <c r="Q77" s="767">
        <f>defunciones!Q14</f>
        <v>0</v>
      </c>
      <c r="R77" s="27"/>
      <c r="S77" s="9"/>
      <c r="T77" s="9"/>
      <c r="U77" s="10"/>
      <c r="V77" s="10"/>
      <c r="BP77" s="5"/>
    </row>
    <row r="78" spans="1:68" ht="15" hidden="1" customHeight="1" x14ac:dyDescent="0.25">
      <c r="C78" s="143" t="s">
        <v>266</v>
      </c>
      <c r="D78" s="116"/>
      <c r="E78" s="151">
        <f>SUM(F78:Q78)</f>
        <v>53</v>
      </c>
      <c r="F78" s="151">
        <f>SUM(F79:F86)</f>
        <v>4</v>
      </c>
      <c r="G78" s="151">
        <f t="shared" ref="G78:Q78" si="44">SUM(G79:G86)</f>
        <v>3</v>
      </c>
      <c r="H78" s="151">
        <f t="shared" si="44"/>
        <v>5</v>
      </c>
      <c r="I78" s="151">
        <f t="shared" si="44"/>
        <v>7</v>
      </c>
      <c r="J78" s="151">
        <f t="shared" si="44"/>
        <v>11</v>
      </c>
      <c r="K78" s="151">
        <f t="shared" si="44"/>
        <v>15</v>
      </c>
      <c r="L78" s="151">
        <f t="shared" si="44"/>
        <v>8</v>
      </c>
      <c r="M78" s="151">
        <f t="shared" si="44"/>
        <v>0</v>
      </c>
      <c r="N78" s="151">
        <f t="shared" si="44"/>
        <v>0</v>
      </c>
      <c r="O78" s="151">
        <f t="shared" si="44"/>
        <v>0</v>
      </c>
      <c r="P78" s="151">
        <f t="shared" si="44"/>
        <v>0</v>
      </c>
      <c r="Q78" s="777">
        <f t="shared" si="44"/>
        <v>0</v>
      </c>
      <c r="R78" s="27"/>
      <c r="S78" s="9"/>
      <c r="T78" s="9"/>
      <c r="U78" s="10"/>
      <c r="V78" s="10"/>
      <c r="BP78" s="5" t="s">
        <v>25</v>
      </c>
    </row>
    <row r="79" spans="1:68" ht="15" hidden="1" customHeight="1" x14ac:dyDescent="0.25">
      <c r="A79" s="659"/>
      <c r="B79" s="659"/>
      <c r="C79" s="80"/>
      <c r="D79" s="362" t="s">
        <v>204</v>
      </c>
      <c r="E79" s="138">
        <f t="shared" ref="E79:E86" si="45">SUM(F79:Q79)</f>
        <v>1</v>
      </c>
      <c r="F79" s="36">
        <f>defunciones!F41</f>
        <v>0</v>
      </c>
      <c r="G79" s="36">
        <f>defunciones!G41</f>
        <v>0</v>
      </c>
      <c r="H79" s="36">
        <f>defunciones!H41</f>
        <v>1</v>
      </c>
      <c r="I79" s="36">
        <f>defunciones!I41</f>
        <v>0</v>
      </c>
      <c r="J79" s="36">
        <f>defunciones!J41</f>
        <v>0</v>
      </c>
      <c r="K79" s="36">
        <f>defunciones!K41</f>
        <v>0</v>
      </c>
      <c r="L79" s="29">
        <f>defunciones!L41</f>
        <v>0</v>
      </c>
      <c r="M79" s="36"/>
      <c r="N79" s="36"/>
      <c r="O79" s="36"/>
      <c r="P79" s="36"/>
      <c r="Q79" s="765"/>
      <c r="R79" s="27"/>
      <c r="S79" s="9"/>
      <c r="T79" s="9"/>
      <c r="U79" s="10"/>
      <c r="V79" s="10"/>
      <c r="BP79" s="5"/>
    </row>
    <row r="80" spans="1:68" ht="15" hidden="1" customHeight="1" x14ac:dyDescent="0.25">
      <c r="A80" s="659"/>
      <c r="B80" s="659"/>
      <c r="C80" s="80"/>
      <c r="D80" s="78" t="s">
        <v>88</v>
      </c>
      <c r="E80" s="138">
        <f t="shared" si="45"/>
        <v>24</v>
      </c>
      <c r="F80" s="36">
        <f>defunciones!F42</f>
        <v>3</v>
      </c>
      <c r="G80" s="36">
        <f>defunciones!G42</f>
        <v>3</v>
      </c>
      <c r="H80" s="36">
        <f>defunciones!H42</f>
        <v>1</v>
      </c>
      <c r="I80" s="36">
        <f>defunciones!I42</f>
        <v>1</v>
      </c>
      <c r="J80" s="36">
        <f>defunciones!J42</f>
        <v>4</v>
      </c>
      <c r="K80" s="36">
        <f>defunciones!K42</f>
        <v>8</v>
      </c>
      <c r="L80" s="29">
        <f>defunciones!L42</f>
        <v>4</v>
      </c>
      <c r="M80" s="36"/>
      <c r="N80" s="36"/>
      <c r="O80" s="36"/>
      <c r="P80" s="36"/>
      <c r="Q80" s="765"/>
      <c r="R80" s="27"/>
      <c r="S80" s="9"/>
      <c r="T80" s="9"/>
      <c r="U80" s="10"/>
      <c r="V80" s="10"/>
      <c r="BP80" s="5"/>
    </row>
    <row r="81" spans="1:68" ht="15" hidden="1" customHeight="1" x14ac:dyDescent="0.25">
      <c r="A81" s="659"/>
      <c r="B81" s="659"/>
      <c r="C81" s="80"/>
      <c r="D81" s="78" t="s">
        <v>89</v>
      </c>
      <c r="E81" s="138">
        <f t="shared" si="45"/>
        <v>8</v>
      </c>
      <c r="F81" s="36">
        <f>defunciones!F43</f>
        <v>0</v>
      </c>
      <c r="G81" s="36">
        <f>defunciones!G43</f>
        <v>0</v>
      </c>
      <c r="H81" s="36">
        <f>defunciones!H43</f>
        <v>2</v>
      </c>
      <c r="I81" s="36">
        <f>defunciones!I43</f>
        <v>1</v>
      </c>
      <c r="J81" s="36">
        <f>defunciones!J43</f>
        <v>2</v>
      </c>
      <c r="K81" s="36">
        <f>defunciones!K43</f>
        <v>1</v>
      </c>
      <c r="L81" s="29">
        <f>defunciones!L43</f>
        <v>2</v>
      </c>
      <c r="M81" s="36"/>
      <c r="N81" s="36"/>
      <c r="O81" s="36"/>
      <c r="P81" s="36"/>
      <c r="Q81" s="765"/>
      <c r="R81" s="27"/>
      <c r="S81" s="9"/>
      <c r="T81" s="9"/>
      <c r="U81" s="10"/>
      <c r="V81" s="10"/>
      <c r="BP81" s="5"/>
    </row>
    <row r="82" spans="1:68" ht="15" hidden="1" customHeight="1" x14ac:dyDescent="0.25">
      <c r="A82" s="659"/>
      <c r="B82" s="659"/>
      <c r="C82" s="80"/>
      <c r="D82" s="78" t="s">
        <v>90</v>
      </c>
      <c r="E82" s="138">
        <f t="shared" si="45"/>
        <v>10</v>
      </c>
      <c r="F82" s="36">
        <f>defunciones!F44</f>
        <v>0</v>
      </c>
      <c r="G82" s="36">
        <f>defunciones!G44</f>
        <v>0</v>
      </c>
      <c r="H82" s="36">
        <f>defunciones!H44</f>
        <v>0</v>
      </c>
      <c r="I82" s="36">
        <f>defunciones!I44</f>
        <v>1</v>
      </c>
      <c r="J82" s="36">
        <f>defunciones!J44</f>
        <v>3</v>
      </c>
      <c r="K82" s="36">
        <f>defunciones!K44</f>
        <v>4</v>
      </c>
      <c r="L82" s="29">
        <f>defunciones!L44</f>
        <v>2</v>
      </c>
      <c r="M82" s="36"/>
      <c r="N82" s="36"/>
      <c r="O82" s="36"/>
      <c r="P82" s="36"/>
      <c r="Q82" s="765"/>
      <c r="R82" s="27"/>
      <c r="S82" s="9"/>
      <c r="T82" s="9"/>
      <c r="U82" s="10"/>
      <c r="V82" s="10"/>
      <c r="BP82" s="5"/>
    </row>
    <row r="83" spans="1:68" ht="15" hidden="1" customHeight="1" x14ac:dyDescent="0.25">
      <c r="A83" s="659"/>
      <c r="B83" s="659"/>
      <c r="C83" s="80"/>
      <c r="D83" s="78" t="s">
        <v>91</v>
      </c>
      <c r="E83" s="138">
        <f t="shared" si="45"/>
        <v>2</v>
      </c>
      <c r="F83" s="36">
        <f>defunciones!F45</f>
        <v>0</v>
      </c>
      <c r="G83" s="36">
        <f>defunciones!G45</f>
        <v>0</v>
      </c>
      <c r="H83" s="36">
        <f>defunciones!H45</f>
        <v>0</v>
      </c>
      <c r="I83" s="36">
        <f>defunciones!I45</f>
        <v>1</v>
      </c>
      <c r="J83" s="36">
        <f>defunciones!J45</f>
        <v>1</v>
      </c>
      <c r="K83" s="36">
        <f>defunciones!K45</f>
        <v>0</v>
      </c>
      <c r="L83" s="29">
        <f>defunciones!L45</f>
        <v>0</v>
      </c>
      <c r="M83" s="36"/>
      <c r="N83" s="36"/>
      <c r="O83" s="36"/>
      <c r="P83" s="36"/>
      <c r="Q83" s="765"/>
      <c r="R83" s="27"/>
      <c r="S83" s="9"/>
      <c r="T83" s="9"/>
      <c r="U83" s="10"/>
      <c r="V83" s="10"/>
      <c r="BP83" s="5"/>
    </row>
    <row r="84" spans="1:68" ht="15" hidden="1" customHeight="1" x14ac:dyDescent="0.25">
      <c r="A84" s="659"/>
      <c r="B84" s="659"/>
      <c r="C84" s="80"/>
      <c r="D84" s="78" t="s">
        <v>92</v>
      </c>
      <c r="E84" s="138">
        <f t="shared" si="45"/>
        <v>1</v>
      </c>
      <c r="F84" s="36">
        <f>defunciones!F46</f>
        <v>0</v>
      </c>
      <c r="G84" s="36">
        <f>defunciones!G46</f>
        <v>0</v>
      </c>
      <c r="H84" s="36">
        <f>defunciones!H46</f>
        <v>0</v>
      </c>
      <c r="I84" s="36">
        <f>defunciones!I46</f>
        <v>0</v>
      </c>
      <c r="J84" s="36">
        <f>defunciones!J46</f>
        <v>1</v>
      </c>
      <c r="K84" s="36">
        <f>defunciones!K46</f>
        <v>0</v>
      </c>
      <c r="L84" s="29">
        <f>defunciones!L46</f>
        <v>0</v>
      </c>
      <c r="M84" s="36"/>
      <c r="N84" s="36"/>
      <c r="O84" s="36"/>
      <c r="P84" s="36"/>
      <c r="Q84" s="765"/>
      <c r="R84" s="27"/>
      <c r="S84" s="9"/>
      <c r="T84" s="9"/>
      <c r="U84" s="10"/>
      <c r="V84" s="10"/>
      <c r="BP84" s="5"/>
    </row>
    <row r="85" spans="1:68" ht="15" hidden="1" customHeight="1" x14ac:dyDescent="0.25">
      <c r="A85" s="659"/>
      <c r="B85" s="659"/>
      <c r="C85" s="80"/>
      <c r="D85" s="78" t="s">
        <v>186</v>
      </c>
      <c r="E85" s="138">
        <f t="shared" si="45"/>
        <v>7</v>
      </c>
      <c r="F85" s="36">
        <f>defunciones!F47</f>
        <v>1</v>
      </c>
      <c r="G85" s="36">
        <f>defunciones!G47</f>
        <v>0</v>
      </c>
      <c r="H85" s="36">
        <f>defunciones!H47</f>
        <v>1</v>
      </c>
      <c r="I85" s="36">
        <f>defunciones!I47</f>
        <v>3</v>
      </c>
      <c r="J85" s="36">
        <f>defunciones!J47</f>
        <v>0</v>
      </c>
      <c r="K85" s="36">
        <f>defunciones!K47</f>
        <v>2</v>
      </c>
      <c r="L85" s="29">
        <f>defunciones!L47</f>
        <v>0</v>
      </c>
      <c r="M85" s="36"/>
      <c r="N85" s="36"/>
      <c r="O85" s="36"/>
      <c r="P85" s="36"/>
      <c r="Q85" s="765"/>
      <c r="R85" s="27"/>
      <c r="S85" s="9"/>
      <c r="T85" s="9"/>
      <c r="U85" s="10"/>
      <c r="V85" s="10"/>
      <c r="BP85" s="5"/>
    </row>
    <row r="86" spans="1:68" ht="15" hidden="1" customHeight="1" x14ac:dyDescent="0.25">
      <c r="A86" s="659"/>
      <c r="B86" s="659"/>
      <c r="C86" s="145"/>
      <c r="D86" s="88" t="s">
        <v>93</v>
      </c>
      <c r="E86" s="179">
        <f t="shared" si="45"/>
        <v>0</v>
      </c>
      <c r="F86" s="180">
        <f>defunciones!F48</f>
        <v>0</v>
      </c>
      <c r="G86" s="180">
        <f>defunciones!G48</f>
        <v>0</v>
      </c>
      <c r="H86" s="180">
        <f>defunciones!H48</f>
        <v>0</v>
      </c>
      <c r="I86" s="180">
        <f>defunciones!I48</f>
        <v>0</v>
      </c>
      <c r="J86" s="180">
        <f>defunciones!J48</f>
        <v>0</v>
      </c>
      <c r="K86" s="180">
        <f>defunciones!K48</f>
        <v>0</v>
      </c>
      <c r="L86" s="318">
        <f>defunciones!L48</f>
        <v>0</v>
      </c>
      <c r="M86" s="90"/>
      <c r="N86" s="90"/>
      <c r="O86" s="90"/>
      <c r="P86" s="90"/>
      <c r="Q86" s="767"/>
      <c r="R86" s="27"/>
      <c r="S86" s="9"/>
      <c r="T86" s="9"/>
      <c r="U86" s="10"/>
      <c r="V86" s="10"/>
      <c r="BP86" s="5"/>
    </row>
    <row r="87" spans="1:68" ht="15" customHeight="1" x14ac:dyDescent="0.25">
      <c r="C87" s="133" t="s">
        <v>278</v>
      </c>
      <c r="D87" s="139"/>
      <c r="E87" s="140">
        <f t="shared" ref="E87:Q87" si="46">E69/E6</f>
        <v>6.7615658362989326E-3</v>
      </c>
      <c r="F87" s="140">
        <f t="shared" si="46"/>
        <v>4.7393364928909956E-3</v>
      </c>
      <c r="G87" s="140">
        <f t="shared" si="46"/>
        <v>0</v>
      </c>
      <c r="H87" s="140">
        <f t="shared" si="46"/>
        <v>3.9840637450199202E-3</v>
      </c>
      <c r="I87" s="140">
        <f t="shared" si="46"/>
        <v>6.8027210884353739E-3</v>
      </c>
      <c r="J87" s="140">
        <f t="shared" si="46"/>
        <v>1.2170385395537525E-2</v>
      </c>
      <c r="K87" s="140">
        <f t="shared" si="46"/>
        <v>1.4256619144602852E-2</v>
      </c>
      <c r="L87" s="140">
        <f t="shared" si="46"/>
        <v>8.2135523613963042E-3</v>
      </c>
      <c r="M87" s="140">
        <f t="shared" si="46"/>
        <v>4.3668122270742356E-3</v>
      </c>
      <c r="N87" s="140">
        <f t="shared" si="46"/>
        <v>6.5217391304347823E-3</v>
      </c>
      <c r="O87" s="140">
        <f t="shared" si="46"/>
        <v>6.4377682403433476E-3</v>
      </c>
      <c r="P87" s="140">
        <f t="shared" si="46"/>
        <v>4.3668122270742356E-3</v>
      </c>
      <c r="Q87" s="778">
        <f t="shared" si="46"/>
        <v>7.9840319361277438E-3</v>
      </c>
      <c r="R87" s="27"/>
      <c r="S87" s="9"/>
      <c r="T87" s="9"/>
      <c r="U87" s="10"/>
      <c r="V87" s="10"/>
      <c r="BP87" s="5" t="s">
        <v>27</v>
      </c>
    </row>
    <row r="88" spans="1:68" ht="15" customHeight="1" x14ac:dyDescent="0.25">
      <c r="A88" s="12"/>
      <c r="B88" s="12"/>
      <c r="C88" s="80"/>
      <c r="D88" s="362" t="s">
        <v>204</v>
      </c>
      <c r="E88" s="140">
        <f t="shared" ref="E88:Q88" si="47">E70/E7</f>
        <v>1.282051282051282E-2</v>
      </c>
      <c r="F88" s="141">
        <f t="shared" si="47"/>
        <v>0</v>
      </c>
      <c r="G88" s="141">
        <f t="shared" si="47"/>
        <v>0</v>
      </c>
      <c r="H88" s="141">
        <f t="shared" si="47"/>
        <v>0</v>
      </c>
      <c r="I88" s="141">
        <f t="shared" si="47"/>
        <v>0</v>
      </c>
      <c r="J88" s="141">
        <f t="shared" si="47"/>
        <v>0</v>
      </c>
      <c r="K88" s="141">
        <f t="shared" si="47"/>
        <v>0</v>
      </c>
      <c r="L88" s="141">
        <f t="shared" si="47"/>
        <v>0</v>
      </c>
      <c r="M88" s="141">
        <f t="shared" si="47"/>
        <v>0</v>
      </c>
      <c r="N88" s="141">
        <f t="shared" si="47"/>
        <v>0</v>
      </c>
      <c r="O88" s="141">
        <f t="shared" si="47"/>
        <v>0.1</v>
      </c>
      <c r="P88" s="141">
        <f t="shared" si="47"/>
        <v>0</v>
      </c>
      <c r="Q88" s="779">
        <f t="shared" si="47"/>
        <v>7.6923076923076927E-2</v>
      </c>
      <c r="R88" s="27"/>
      <c r="S88" s="9"/>
      <c r="T88" s="9"/>
      <c r="U88" s="10"/>
      <c r="V88" s="10"/>
      <c r="BP88" s="5"/>
    </row>
    <row r="89" spans="1:68" ht="15" customHeight="1" x14ac:dyDescent="0.25">
      <c r="A89" s="12"/>
      <c r="B89" s="12"/>
      <c r="C89" s="80"/>
      <c r="D89" s="78" t="s">
        <v>88</v>
      </c>
      <c r="E89" s="140">
        <f t="shared" ref="E89:Q89" si="48">E71/E8</f>
        <v>3.1339031339031341E-2</v>
      </c>
      <c r="F89" s="141">
        <f t="shared" si="48"/>
        <v>0.08</v>
      </c>
      <c r="G89" s="141">
        <f t="shared" si="48"/>
        <v>0</v>
      </c>
      <c r="H89" s="141">
        <f t="shared" si="48"/>
        <v>0</v>
      </c>
      <c r="I89" s="141">
        <f t="shared" si="48"/>
        <v>3.7037037037037035E-2</v>
      </c>
      <c r="J89" s="141">
        <f t="shared" si="48"/>
        <v>3.5714285714285712E-2</v>
      </c>
      <c r="K89" s="141">
        <f t="shared" si="48"/>
        <v>6.8965517241379309E-2</v>
      </c>
      <c r="L89" s="141">
        <f t="shared" si="48"/>
        <v>5.8823529411764705E-2</v>
      </c>
      <c r="M89" s="141">
        <f t="shared" si="48"/>
        <v>0</v>
      </c>
      <c r="N89" s="141">
        <f t="shared" si="48"/>
        <v>3.7037037037037035E-2</v>
      </c>
      <c r="O89" s="141">
        <f t="shared" si="48"/>
        <v>0</v>
      </c>
      <c r="P89" s="141">
        <f t="shared" si="48"/>
        <v>0</v>
      </c>
      <c r="Q89" s="779">
        <f t="shared" si="48"/>
        <v>5.2631578947368418E-2</v>
      </c>
      <c r="R89" s="27"/>
      <c r="S89" s="9"/>
      <c r="T89" s="9"/>
      <c r="U89" s="10"/>
      <c r="V89" s="10"/>
      <c r="BP89" s="5"/>
    </row>
    <row r="90" spans="1:68" ht="15" customHeight="1" x14ac:dyDescent="0.25">
      <c r="A90" s="12"/>
      <c r="B90" s="12"/>
      <c r="C90" s="80"/>
      <c r="D90" s="78" t="s">
        <v>89</v>
      </c>
      <c r="E90" s="140">
        <f t="shared" ref="E90:Q90" si="49">E72/E9</f>
        <v>1.4347202295552367E-2</v>
      </c>
      <c r="F90" s="141">
        <f t="shared" si="49"/>
        <v>0</v>
      </c>
      <c r="G90" s="141">
        <f t="shared" si="49"/>
        <v>0</v>
      </c>
      <c r="H90" s="141">
        <f t="shared" si="49"/>
        <v>3.7037037037037035E-2</v>
      </c>
      <c r="I90" s="141">
        <f t="shared" si="49"/>
        <v>1.6129032258064516E-2</v>
      </c>
      <c r="J90" s="141">
        <f t="shared" si="49"/>
        <v>3.7735849056603772E-2</v>
      </c>
      <c r="K90" s="141">
        <f t="shared" si="49"/>
        <v>1.6949152542372881E-2</v>
      </c>
      <c r="L90" s="141">
        <f t="shared" si="49"/>
        <v>3.2258064516129031E-2</v>
      </c>
      <c r="M90" s="141">
        <f t="shared" si="49"/>
        <v>0</v>
      </c>
      <c r="N90" s="141">
        <f t="shared" si="49"/>
        <v>1.4705882352941176E-2</v>
      </c>
      <c r="O90" s="141">
        <f t="shared" si="49"/>
        <v>0</v>
      </c>
      <c r="P90" s="141">
        <f t="shared" si="49"/>
        <v>1.6393442622950821E-2</v>
      </c>
      <c r="Q90" s="779">
        <f t="shared" si="49"/>
        <v>0</v>
      </c>
      <c r="R90" s="27"/>
      <c r="S90" s="9"/>
      <c r="T90" s="9"/>
      <c r="U90" s="10"/>
      <c r="V90" s="10"/>
      <c r="BP90" s="5"/>
    </row>
    <row r="91" spans="1:68" ht="15" customHeight="1" x14ac:dyDescent="0.25">
      <c r="A91" s="12"/>
      <c r="B91" s="12"/>
      <c r="C91" s="80"/>
      <c r="D91" s="78" t="s">
        <v>90</v>
      </c>
      <c r="E91" s="140">
        <f t="shared" ref="E91:Q91" si="50">E73/E10</f>
        <v>2.3474178403755869E-3</v>
      </c>
      <c r="F91" s="141">
        <f t="shared" si="50"/>
        <v>0</v>
      </c>
      <c r="G91" s="141">
        <f t="shared" si="50"/>
        <v>0</v>
      </c>
      <c r="H91" s="141">
        <f t="shared" si="50"/>
        <v>0</v>
      </c>
      <c r="I91" s="141">
        <f t="shared" si="50"/>
        <v>0</v>
      </c>
      <c r="J91" s="141">
        <f t="shared" si="50"/>
        <v>1.6393442622950821E-2</v>
      </c>
      <c r="K91" s="141">
        <f t="shared" si="50"/>
        <v>1.3888888888888888E-2</v>
      </c>
      <c r="L91" s="141">
        <f t="shared" si="50"/>
        <v>0</v>
      </c>
      <c r="M91" s="141">
        <f t="shared" si="50"/>
        <v>0</v>
      </c>
      <c r="N91" s="141">
        <f t="shared" si="50"/>
        <v>0</v>
      </c>
      <c r="O91" s="141">
        <f t="shared" si="50"/>
        <v>0</v>
      </c>
      <c r="P91" s="141">
        <f t="shared" si="50"/>
        <v>0</v>
      </c>
      <c r="Q91" s="779">
        <f t="shared" si="50"/>
        <v>0</v>
      </c>
      <c r="R91" s="27"/>
      <c r="S91" s="9"/>
      <c r="T91" s="9"/>
      <c r="U91" s="10"/>
      <c r="V91" s="10"/>
      <c r="BP91" s="5"/>
    </row>
    <row r="92" spans="1:68" ht="15" customHeight="1" x14ac:dyDescent="0.25">
      <c r="A92" s="12"/>
      <c r="B92" s="12"/>
      <c r="C92" s="80"/>
      <c r="D92" s="78" t="s">
        <v>91</v>
      </c>
      <c r="E92" s="140">
        <f t="shared" ref="E92:Q92" si="51">E74/E11</f>
        <v>1.2389380530973451E-2</v>
      </c>
      <c r="F92" s="141">
        <f t="shared" si="51"/>
        <v>0</v>
      </c>
      <c r="G92" s="141">
        <f t="shared" si="51"/>
        <v>0</v>
      </c>
      <c r="H92" s="141">
        <f t="shared" si="51"/>
        <v>0</v>
      </c>
      <c r="I92" s="141">
        <f t="shared" si="51"/>
        <v>2.4390243902439025E-2</v>
      </c>
      <c r="J92" s="141">
        <f t="shared" si="51"/>
        <v>1.8181818181818181E-2</v>
      </c>
      <c r="K92" s="141">
        <f t="shared" si="51"/>
        <v>0</v>
      </c>
      <c r="L92" s="141">
        <f t="shared" si="51"/>
        <v>0</v>
      </c>
      <c r="M92" s="141">
        <f t="shared" si="51"/>
        <v>2.2727272727272728E-2</v>
      </c>
      <c r="N92" s="141">
        <f t="shared" si="51"/>
        <v>3.0303030303030304E-2</v>
      </c>
      <c r="O92" s="141">
        <f t="shared" si="51"/>
        <v>2.9411764705882353E-2</v>
      </c>
      <c r="P92" s="141">
        <f t="shared" si="51"/>
        <v>1.9230769230769232E-2</v>
      </c>
      <c r="Q92" s="779">
        <f t="shared" si="51"/>
        <v>1.8181818181818181E-2</v>
      </c>
      <c r="R92" s="27"/>
      <c r="S92" s="9"/>
      <c r="T92" s="9"/>
      <c r="U92" s="10"/>
      <c r="V92" s="10"/>
      <c r="BP92" s="5"/>
    </row>
    <row r="93" spans="1:68" ht="15" customHeight="1" x14ac:dyDescent="0.25">
      <c r="A93" s="12"/>
      <c r="B93" s="12"/>
      <c r="C93" s="80"/>
      <c r="D93" s="78" t="s">
        <v>92</v>
      </c>
      <c r="E93" s="140">
        <f t="shared" ref="E93:Q93" si="52">E75/E12</f>
        <v>0</v>
      </c>
      <c r="F93" s="141">
        <f t="shared" si="52"/>
        <v>0</v>
      </c>
      <c r="G93" s="141">
        <f t="shared" si="52"/>
        <v>0</v>
      </c>
      <c r="H93" s="141">
        <f t="shared" si="52"/>
        <v>0</v>
      </c>
      <c r="I93" s="141">
        <f t="shared" si="52"/>
        <v>0</v>
      </c>
      <c r="J93" s="141">
        <f t="shared" si="52"/>
        <v>0</v>
      </c>
      <c r="K93" s="141">
        <f t="shared" si="52"/>
        <v>0</v>
      </c>
      <c r="L93" s="141">
        <f t="shared" si="52"/>
        <v>0</v>
      </c>
      <c r="M93" s="141">
        <f t="shared" si="52"/>
        <v>0</v>
      </c>
      <c r="N93" s="141">
        <f t="shared" si="52"/>
        <v>0</v>
      </c>
      <c r="O93" s="141">
        <f t="shared" si="52"/>
        <v>0</v>
      </c>
      <c r="P93" s="141">
        <f t="shared" si="52"/>
        <v>0</v>
      </c>
      <c r="Q93" s="779">
        <f t="shared" si="52"/>
        <v>0</v>
      </c>
      <c r="R93" s="27"/>
      <c r="S93" s="9"/>
      <c r="T93" s="9"/>
      <c r="U93" s="10"/>
      <c r="V93" s="10"/>
      <c r="BP93" s="5"/>
    </row>
    <row r="94" spans="1:68" ht="15" customHeight="1" x14ac:dyDescent="0.25">
      <c r="A94" s="376"/>
      <c r="B94" s="376"/>
      <c r="C94" s="80"/>
      <c r="D94" s="78" t="s">
        <v>186</v>
      </c>
      <c r="E94" s="140">
        <f t="shared" ref="E94:Q94" si="53">E76/E13</f>
        <v>5.8083252662149082E-3</v>
      </c>
      <c r="F94" s="141">
        <f t="shared" si="53"/>
        <v>0</v>
      </c>
      <c r="G94" s="141">
        <f t="shared" si="53"/>
        <v>0</v>
      </c>
      <c r="H94" s="141">
        <f t="shared" si="53"/>
        <v>0</v>
      </c>
      <c r="I94" s="141">
        <f t="shared" si="53"/>
        <v>0</v>
      </c>
      <c r="J94" s="141">
        <f t="shared" si="53"/>
        <v>9.5238095238095247E-3</v>
      </c>
      <c r="K94" s="141">
        <f t="shared" si="53"/>
        <v>2.8571428571428571E-2</v>
      </c>
      <c r="L94" s="141">
        <f t="shared" si="53"/>
        <v>0</v>
      </c>
      <c r="M94" s="141">
        <f t="shared" si="53"/>
        <v>1.1363636363636364E-2</v>
      </c>
      <c r="N94" s="141">
        <f t="shared" si="53"/>
        <v>0</v>
      </c>
      <c r="O94" s="141">
        <f t="shared" si="53"/>
        <v>1.1235955056179775E-2</v>
      </c>
      <c r="P94" s="141">
        <f t="shared" si="53"/>
        <v>0</v>
      </c>
      <c r="Q94" s="779">
        <f t="shared" si="53"/>
        <v>0</v>
      </c>
      <c r="R94" s="27"/>
      <c r="S94" s="9"/>
      <c r="T94" s="9"/>
      <c r="U94" s="10"/>
      <c r="V94" s="10"/>
      <c r="BP94" s="5"/>
    </row>
    <row r="95" spans="1:68" ht="15" customHeight="1" x14ac:dyDescent="0.25">
      <c r="A95" s="12"/>
      <c r="B95" s="12"/>
      <c r="C95" s="80"/>
      <c r="D95" s="78" t="s">
        <v>93</v>
      </c>
      <c r="E95" s="140">
        <f t="shared" ref="E95:Q95" si="54">E77/E14</f>
        <v>0</v>
      </c>
      <c r="F95" s="141">
        <f t="shared" si="54"/>
        <v>0</v>
      </c>
      <c r="G95" s="141">
        <f t="shared" si="54"/>
        <v>0</v>
      </c>
      <c r="H95" s="141">
        <f t="shared" si="54"/>
        <v>0</v>
      </c>
      <c r="I95" s="326">
        <f t="shared" si="54"/>
        <v>0</v>
      </c>
      <c r="J95" s="326">
        <f t="shared" si="54"/>
        <v>0</v>
      </c>
      <c r="K95" s="141">
        <f t="shared" si="54"/>
        <v>0</v>
      </c>
      <c r="L95" s="141">
        <f t="shared" si="54"/>
        <v>0</v>
      </c>
      <c r="M95" s="141">
        <f t="shared" si="54"/>
        <v>0</v>
      </c>
      <c r="N95" s="141">
        <f t="shared" si="54"/>
        <v>0</v>
      </c>
      <c r="O95" s="141">
        <f t="shared" si="54"/>
        <v>0</v>
      </c>
      <c r="P95" s="758">
        <f t="shared" si="54"/>
        <v>0</v>
      </c>
      <c r="Q95" s="779">
        <f t="shared" si="54"/>
        <v>0</v>
      </c>
      <c r="R95" s="27"/>
      <c r="S95" s="9"/>
      <c r="T95" s="9"/>
      <c r="U95" s="10"/>
      <c r="V95" s="10"/>
      <c r="BP95" s="5"/>
    </row>
    <row r="96" spans="1:68" ht="15" customHeight="1" x14ac:dyDescent="0.25">
      <c r="C96" s="143" t="s">
        <v>279</v>
      </c>
      <c r="D96" s="116"/>
      <c r="E96" s="153">
        <f t="shared" ref="E96:Q96" si="55">E150/E6</f>
        <v>6.2277580071174376E-3</v>
      </c>
      <c r="F96" s="153">
        <f t="shared" si="55"/>
        <v>4.7393364928909956E-3</v>
      </c>
      <c r="G96" s="153">
        <f t="shared" si="55"/>
        <v>0</v>
      </c>
      <c r="H96" s="153">
        <f t="shared" si="55"/>
        <v>3.9840637450199202E-3</v>
      </c>
      <c r="I96" s="327">
        <f t="shared" si="55"/>
        <v>6.8027210884353739E-3</v>
      </c>
      <c r="J96" s="327">
        <f t="shared" si="55"/>
        <v>1.2170385395537525E-2</v>
      </c>
      <c r="K96" s="153">
        <f t="shared" si="55"/>
        <v>1.2219959266802444E-2</v>
      </c>
      <c r="L96" s="153">
        <f t="shared" si="55"/>
        <v>6.1601642710472282E-3</v>
      </c>
      <c r="M96" s="153">
        <f t="shared" si="55"/>
        <v>4.3668122270742356E-3</v>
      </c>
      <c r="N96" s="153">
        <f t="shared" si="55"/>
        <v>6.5217391304347823E-3</v>
      </c>
      <c r="O96" s="153">
        <f t="shared" si="55"/>
        <v>6.4377682403433476E-3</v>
      </c>
      <c r="P96" s="759">
        <f t="shared" si="55"/>
        <v>2.1834061135371178E-3</v>
      </c>
      <c r="Q96" s="780">
        <f t="shared" si="55"/>
        <v>7.9840319361277438E-3</v>
      </c>
      <c r="R96" s="28"/>
      <c r="S96" s="9"/>
      <c r="T96" s="9"/>
      <c r="U96" s="10"/>
      <c r="V96" s="10"/>
      <c r="BP96" s="5" t="s">
        <v>28</v>
      </c>
    </row>
    <row r="97" spans="1:68" ht="15" customHeight="1" x14ac:dyDescent="0.25">
      <c r="A97" s="12"/>
      <c r="B97" s="12"/>
      <c r="C97" s="80"/>
      <c r="D97" s="362" t="s">
        <v>204</v>
      </c>
      <c r="E97" s="48">
        <f t="shared" ref="E97:Q97" si="56">E151/E7</f>
        <v>1.282051282051282E-2</v>
      </c>
      <c r="F97" s="39">
        <f t="shared" si="56"/>
        <v>0</v>
      </c>
      <c r="G97" s="39">
        <f t="shared" si="56"/>
        <v>0</v>
      </c>
      <c r="H97" s="39">
        <f t="shared" si="56"/>
        <v>0</v>
      </c>
      <c r="I97" s="39">
        <f t="shared" si="56"/>
        <v>0</v>
      </c>
      <c r="J97" s="39">
        <f t="shared" si="56"/>
        <v>0</v>
      </c>
      <c r="K97" s="39">
        <f t="shared" si="56"/>
        <v>0</v>
      </c>
      <c r="L97" s="39">
        <f t="shared" si="56"/>
        <v>0</v>
      </c>
      <c r="M97" s="39">
        <f t="shared" si="56"/>
        <v>0</v>
      </c>
      <c r="N97" s="39">
        <f t="shared" si="56"/>
        <v>0</v>
      </c>
      <c r="O97" s="39">
        <f t="shared" si="56"/>
        <v>0.1</v>
      </c>
      <c r="P97" s="39">
        <f t="shared" si="56"/>
        <v>0</v>
      </c>
      <c r="Q97" s="781">
        <f t="shared" si="56"/>
        <v>7.6923076923076927E-2</v>
      </c>
      <c r="R97" s="27"/>
      <c r="S97" s="9"/>
      <c r="T97" s="9"/>
      <c r="U97" s="10"/>
      <c r="V97" s="10"/>
      <c r="BP97" s="5"/>
    </row>
    <row r="98" spans="1:68" ht="15" customHeight="1" x14ac:dyDescent="0.25">
      <c r="A98" s="12"/>
      <c r="B98" s="12"/>
      <c r="C98" s="80"/>
      <c r="D98" s="78" t="s">
        <v>88</v>
      </c>
      <c r="E98" s="48">
        <f t="shared" ref="E98:Q98" si="57">E152/E8</f>
        <v>3.1339031339031341E-2</v>
      </c>
      <c r="F98" s="39">
        <f t="shared" si="57"/>
        <v>0.08</v>
      </c>
      <c r="G98" s="39">
        <f t="shared" si="57"/>
        <v>0</v>
      </c>
      <c r="H98" s="39">
        <f t="shared" si="57"/>
        <v>0</v>
      </c>
      <c r="I98" s="39">
        <f t="shared" si="57"/>
        <v>3.7037037037037035E-2</v>
      </c>
      <c r="J98" s="39">
        <f t="shared" si="57"/>
        <v>3.5714285714285712E-2</v>
      </c>
      <c r="K98" s="39">
        <f t="shared" si="57"/>
        <v>6.8965517241379309E-2</v>
      </c>
      <c r="L98" s="39">
        <f t="shared" si="57"/>
        <v>5.8823529411764705E-2</v>
      </c>
      <c r="M98" s="39">
        <f t="shared" si="57"/>
        <v>0</v>
      </c>
      <c r="N98" s="39">
        <f t="shared" si="57"/>
        <v>3.7037037037037035E-2</v>
      </c>
      <c r="O98" s="39">
        <f t="shared" si="57"/>
        <v>0</v>
      </c>
      <c r="P98" s="39">
        <f t="shared" si="57"/>
        <v>0</v>
      </c>
      <c r="Q98" s="781">
        <f t="shared" si="57"/>
        <v>5.2631578947368418E-2</v>
      </c>
      <c r="R98" s="27"/>
      <c r="S98" s="9"/>
      <c r="T98" s="9"/>
      <c r="U98" s="10"/>
      <c r="V98" s="10"/>
      <c r="BP98" s="5"/>
    </row>
    <row r="99" spans="1:68" ht="15" customHeight="1" x14ac:dyDescent="0.25">
      <c r="A99" s="12"/>
      <c r="B99" s="12"/>
      <c r="C99" s="80"/>
      <c r="D99" s="78" t="s">
        <v>89</v>
      </c>
      <c r="E99" s="48">
        <f t="shared" ref="E99:Q99" si="58">E153/E9</f>
        <v>1.1477761836441894E-2</v>
      </c>
      <c r="F99" s="39">
        <f t="shared" si="58"/>
        <v>0</v>
      </c>
      <c r="G99" s="39">
        <f t="shared" si="58"/>
        <v>0</v>
      </c>
      <c r="H99" s="39">
        <f t="shared" si="58"/>
        <v>3.7037037037037035E-2</v>
      </c>
      <c r="I99" s="39">
        <f t="shared" si="58"/>
        <v>1.6129032258064516E-2</v>
      </c>
      <c r="J99" s="39">
        <f t="shared" si="58"/>
        <v>3.7735849056603772E-2</v>
      </c>
      <c r="K99" s="39">
        <f t="shared" si="58"/>
        <v>1.6949152542372881E-2</v>
      </c>
      <c r="L99" s="39">
        <f t="shared" si="58"/>
        <v>1.6129032258064516E-2</v>
      </c>
      <c r="M99" s="39">
        <f t="shared" si="58"/>
        <v>0</v>
      </c>
      <c r="N99" s="39">
        <f t="shared" si="58"/>
        <v>1.4705882352941176E-2</v>
      </c>
      <c r="O99" s="39">
        <f t="shared" si="58"/>
        <v>0</v>
      </c>
      <c r="P99" s="39">
        <f t="shared" si="58"/>
        <v>0</v>
      </c>
      <c r="Q99" s="781">
        <f t="shared" si="58"/>
        <v>0</v>
      </c>
      <c r="R99" s="27"/>
      <c r="S99" s="9"/>
      <c r="T99" s="9"/>
      <c r="U99" s="10"/>
      <c r="V99" s="10"/>
      <c r="BP99" s="5"/>
    </row>
    <row r="100" spans="1:68" ht="15" customHeight="1" x14ac:dyDescent="0.25">
      <c r="A100" s="12"/>
      <c r="B100" s="12"/>
      <c r="C100" s="80"/>
      <c r="D100" s="78" t="s">
        <v>90</v>
      </c>
      <c r="E100" s="48">
        <f t="shared" ref="E100:Q100" si="59">E154/E10</f>
        <v>2.3474178403755869E-3</v>
      </c>
      <c r="F100" s="39">
        <f t="shared" si="59"/>
        <v>0</v>
      </c>
      <c r="G100" s="39">
        <f t="shared" si="59"/>
        <v>0</v>
      </c>
      <c r="H100" s="39">
        <f t="shared" si="59"/>
        <v>0</v>
      </c>
      <c r="I100" s="39">
        <f t="shared" si="59"/>
        <v>0</v>
      </c>
      <c r="J100" s="39">
        <f t="shared" si="59"/>
        <v>1.6393442622950821E-2</v>
      </c>
      <c r="K100" s="39">
        <f t="shared" si="59"/>
        <v>1.3888888888888888E-2</v>
      </c>
      <c r="L100" s="39">
        <f t="shared" si="59"/>
        <v>0</v>
      </c>
      <c r="M100" s="39">
        <f t="shared" si="59"/>
        <v>0</v>
      </c>
      <c r="N100" s="39">
        <f t="shared" si="59"/>
        <v>0</v>
      </c>
      <c r="O100" s="39">
        <f t="shared" si="59"/>
        <v>0</v>
      </c>
      <c r="P100" s="39">
        <f t="shared" si="59"/>
        <v>0</v>
      </c>
      <c r="Q100" s="781">
        <f t="shared" si="59"/>
        <v>0</v>
      </c>
      <c r="R100" s="27"/>
      <c r="S100" s="9"/>
      <c r="T100" s="9"/>
      <c r="U100" s="10"/>
      <c r="V100" s="10"/>
      <c r="BP100" s="5"/>
    </row>
    <row r="101" spans="1:68" ht="15" customHeight="1" x14ac:dyDescent="0.25">
      <c r="A101" s="12"/>
      <c r="B101" s="12"/>
      <c r="C101" s="80"/>
      <c r="D101" s="78" t="s">
        <v>91</v>
      </c>
      <c r="E101" s="48">
        <f t="shared" ref="E101:Q101" si="60">E155/E11</f>
        <v>1.2389380530973451E-2</v>
      </c>
      <c r="F101" s="39">
        <f t="shared" si="60"/>
        <v>0</v>
      </c>
      <c r="G101" s="39">
        <f t="shared" si="60"/>
        <v>0</v>
      </c>
      <c r="H101" s="39">
        <f t="shared" si="60"/>
        <v>0</v>
      </c>
      <c r="I101" s="39">
        <f t="shared" si="60"/>
        <v>2.4390243902439025E-2</v>
      </c>
      <c r="J101" s="39">
        <f t="shared" si="60"/>
        <v>1.8181818181818181E-2</v>
      </c>
      <c r="K101" s="39">
        <f t="shared" si="60"/>
        <v>0</v>
      </c>
      <c r="L101" s="39">
        <f t="shared" si="60"/>
        <v>0</v>
      </c>
      <c r="M101" s="39">
        <f t="shared" si="60"/>
        <v>2.2727272727272728E-2</v>
      </c>
      <c r="N101" s="39">
        <f t="shared" si="60"/>
        <v>3.0303030303030304E-2</v>
      </c>
      <c r="O101" s="39">
        <f t="shared" si="60"/>
        <v>2.9411764705882353E-2</v>
      </c>
      <c r="P101" s="39">
        <f t="shared" si="60"/>
        <v>1.9230769230769232E-2</v>
      </c>
      <c r="Q101" s="781">
        <f t="shared" si="60"/>
        <v>1.8181818181818181E-2</v>
      </c>
      <c r="R101" s="27"/>
      <c r="S101" s="9"/>
      <c r="T101" s="9"/>
      <c r="U101" s="10"/>
      <c r="V101" s="10"/>
      <c r="BP101" s="5"/>
    </row>
    <row r="102" spans="1:68" ht="15" customHeight="1" x14ac:dyDescent="0.25">
      <c r="A102" s="12"/>
      <c r="B102" s="12"/>
      <c r="C102" s="80"/>
      <c r="D102" s="78" t="s">
        <v>92</v>
      </c>
      <c r="E102" s="48">
        <f t="shared" ref="E102:Q102" si="61">E156/E12</f>
        <v>0</v>
      </c>
      <c r="F102" s="39">
        <f t="shared" si="61"/>
        <v>0</v>
      </c>
      <c r="G102" s="39">
        <f t="shared" si="61"/>
        <v>0</v>
      </c>
      <c r="H102" s="39">
        <f t="shared" si="61"/>
        <v>0</v>
      </c>
      <c r="I102" s="39">
        <f t="shared" si="61"/>
        <v>0</v>
      </c>
      <c r="J102" s="39">
        <f t="shared" si="61"/>
        <v>0</v>
      </c>
      <c r="K102" s="39">
        <f t="shared" si="61"/>
        <v>0</v>
      </c>
      <c r="L102" s="39">
        <f t="shared" si="61"/>
        <v>0</v>
      </c>
      <c r="M102" s="39">
        <f t="shared" si="61"/>
        <v>0</v>
      </c>
      <c r="N102" s="39">
        <f t="shared" si="61"/>
        <v>0</v>
      </c>
      <c r="O102" s="39">
        <f t="shared" si="61"/>
        <v>0</v>
      </c>
      <c r="P102" s="39">
        <f t="shared" si="61"/>
        <v>0</v>
      </c>
      <c r="Q102" s="781">
        <f t="shared" si="61"/>
        <v>0</v>
      </c>
      <c r="R102" s="27"/>
      <c r="S102" s="9"/>
      <c r="T102" s="9"/>
      <c r="U102" s="10"/>
      <c r="V102" s="10"/>
      <c r="BP102" s="5"/>
    </row>
    <row r="103" spans="1:68" ht="15" customHeight="1" x14ac:dyDescent="0.25">
      <c r="A103" s="376"/>
      <c r="B103" s="376"/>
      <c r="C103" s="80"/>
      <c r="D103" s="78" t="s">
        <v>186</v>
      </c>
      <c r="E103" s="48">
        <f t="shared" ref="E103:Q103" si="62">E157/E13</f>
        <v>4.8402710551790898E-3</v>
      </c>
      <c r="F103" s="39">
        <f t="shared" si="62"/>
        <v>0</v>
      </c>
      <c r="G103" s="39">
        <f t="shared" si="62"/>
        <v>0</v>
      </c>
      <c r="H103" s="39">
        <f t="shared" si="62"/>
        <v>0</v>
      </c>
      <c r="I103" s="39">
        <f t="shared" si="62"/>
        <v>0</v>
      </c>
      <c r="J103" s="39">
        <f t="shared" si="62"/>
        <v>9.5238095238095247E-3</v>
      </c>
      <c r="K103" s="39">
        <f t="shared" si="62"/>
        <v>1.9047619047619049E-2</v>
      </c>
      <c r="L103" s="39">
        <f t="shared" si="62"/>
        <v>0</v>
      </c>
      <c r="M103" s="39">
        <f t="shared" si="62"/>
        <v>1.1363636363636364E-2</v>
      </c>
      <c r="N103" s="39">
        <f t="shared" si="62"/>
        <v>0</v>
      </c>
      <c r="O103" s="39">
        <f t="shared" si="62"/>
        <v>1.1235955056179775E-2</v>
      </c>
      <c r="P103" s="39">
        <f t="shared" si="62"/>
        <v>0</v>
      </c>
      <c r="Q103" s="781">
        <f t="shared" si="62"/>
        <v>0</v>
      </c>
      <c r="R103" s="27"/>
      <c r="S103" s="9"/>
      <c r="T103" s="9"/>
      <c r="U103" s="10"/>
      <c r="V103" s="10"/>
      <c r="BP103" s="5"/>
    </row>
    <row r="104" spans="1:68" ht="15" customHeight="1" x14ac:dyDescent="0.25">
      <c r="A104" s="12"/>
      <c r="B104" s="12"/>
      <c r="C104" s="145"/>
      <c r="D104" s="88" t="s">
        <v>93</v>
      </c>
      <c r="E104" s="154">
        <f t="shared" ref="E104:Q104" si="63">E158/E14</f>
        <v>0</v>
      </c>
      <c r="F104" s="155">
        <f t="shared" si="63"/>
        <v>0</v>
      </c>
      <c r="G104" s="155">
        <f t="shared" si="63"/>
        <v>0</v>
      </c>
      <c r="H104" s="155">
        <f t="shared" si="63"/>
        <v>0</v>
      </c>
      <c r="I104" s="328">
        <f t="shared" si="63"/>
        <v>0</v>
      </c>
      <c r="J104" s="328">
        <f t="shared" si="63"/>
        <v>0</v>
      </c>
      <c r="K104" s="155">
        <f t="shared" si="63"/>
        <v>0</v>
      </c>
      <c r="L104" s="155">
        <f t="shared" si="63"/>
        <v>0</v>
      </c>
      <c r="M104" s="155">
        <f t="shared" si="63"/>
        <v>0</v>
      </c>
      <c r="N104" s="155">
        <f t="shared" si="63"/>
        <v>0</v>
      </c>
      <c r="O104" s="155">
        <f t="shared" si="63"/>
        <v>0</v>
      </c>
      <c r="P104" s="760">
        <f t="shared" si="63"/>
        <v>0</v>
      </c>
      <c r="Q104" s="782">
        <f t="shared" si="63"/>
        <v>0</v>
      </c>
      <c r="R104" s="27"/>
      <c r="S104" s="9"/>
      <c r="T104" s="9"/>
      <c r="U104" s="10"/>
      <c r="V104" s="10"/>
      <c r="BP104" s="5"/>
    </row>
    <row r="105" spans="1:68" ht="15" customHeight="1" x14ac:dyDescent="0.25">
      <c r="C105" s="133" t="s">
        <v>85</v>
      </c>
      <c r="D105" s="47"/>
      <c r="E105" s="55">
        <f t="shared" ref="E105:E113" si="64">E123/$E$172</f>
        <v>205.44657534246576</v>
      </c>
      <c r="F105" s="55">
        <f t="shared" ref="F105:F113" si="65">F123/$F$172</f>
        <v>180.03225806451613</v>
      </c>
      <c r="G105" s="55">
        <f t="shared" ref="G105:G113" si="66">G123/$G$172</f>
        <v>205.85714285714286</v>
      </c>
      <c r="H105" s="55">
        <f t="shared" ref="H105:H113" si="67">H123/$H$172</f>
        <v>206.09677419354838</v>
      </c>
      <c r="I105" s="329">
        <f t="shared" ref="I105:I113" si="68">I123/$I$172</f>
        <v>210.8</v>
      </c>
      <c r="J105" s="329">
        <f t="shared" ref="J105:J113" si="69">J123/$J$172</f>
        <v>213.19354838709677</v>
      </c>
      <c r="K105" s="55">
        <f t="shared" ref="K105:K113" si="70">K123/$K$172</f>
        <v>203.93333333333334</v>
      </c>
      <c r="L105" s="55">
        <f t="shared" ref="L105:L113" si="71">L123/$L$172</f>
        <v>206.70967741935485</v>
      </c>
      <c r="M105" s="55">
        <f t="shared" ref="M105:M113" si="72">M123/$M$172</f>
        <v>201.80645161290323</v>
      </c>
      <c r="N105" s="55">
        <f t="shared" ref="N105:N113" si="73">N123/$N$172</f>
        <v>214.23333333333332</v>
      </c>
      <c r="O105" s="55">
        <f t="shared" ref="O105:O113" si="74">O123/$O$172</f>
        <v>205.93548387096774</v>
      </c>
      <c r="P105" s="761">
        <f t="shared" ref="P105:P113" si="75">P123/$P$172</f>
        <v>216.36666666666667</v>
      </c>
      <c r="Q105" s="783">
        <f t="shared" ref="Q105:Q113" si="76">Q123/$Q$172</f>
        <v>201.19354838709677</v>
      </c>
      <c r="R105" s="28"/>
      <c r="S105" s="9"/>
      <c r="T105" s="9"/>
      <c r="U105" s="10"/>
      <c r="V105" s="10"/>
      <c r="BP105" s="5" t="s">
        <v>28</v>
      </c>
    </row>
    <row r="106" spans="1:68" ht="15" customHeight="1" x14ac:dyDescent="0.25">
      <c r="A106" s="12"/>
      <c r="B106" s="12"/>
      <c r="C106" s="80"/>
      <c r="D106" s="362" t="s">
        <v>204</v>
      </c>
      <c r="E106" s="55">
        <f t="shared" si="64"/>
        <v>13.109589041095891</v>
      </c>
      <c r="F106" s="56">
        <f t="shared" si="65"/>
        <v>9.806451612903226</v>
      </c>
      <c r="G106" s="56">
        <f t="shared" si="66"/>
        <v>11.785714285714286</v>
      </c>
      <c r="H106" s="56">
        <f t="shared" si="67"/>
        <v>13.548387096774194</v>
      </c>
      <c r="I106" s="56">
        <f t="shared" si="68"/>
        <v>13.8</v>
      </c>
      <c r="J106" s="56">
        <f t="shared" si="69"/>
        <v>13.64516129032258</v>
      </c>
      <c r="K106" s="56">
        <f t="shared" si="70"/>
        <v>13.9</v>
      </c>
      <c r="L106" s="56">
        <f t="shared" si="71"/>
        <v>13.64516129032258</v>
      </c>
      <c r="M106" s="56">
        <f t="shared" si="72"/>
        <v>14.451612903225806</v>
      </c>
      <c r="N106" s="56">
        <f t="shared" si="73"/>
        <v>15.2</v>
      </c>
      <c r="O106" s="56">
        <f t="shared" si="74"/>
        <v>12.32258064516129</v>
      </c>
      <c r="P106" s="56">
        <f t="shared" si="75"/>
        <v>11.8</v>
      </c>
      <c r="Q106" s="784">
        <f t="shared" si="76"/>
        <v>13.35483870967742</v>
      </c>
      <c r="R106" s="27"/>
      <c r="S106" s="9"/>
      <c r="T106" s="9"/>
      <c r="U106" s="10"/>
      <c r="V106" s="10"/>
      <c r="BP106" s="5"/>
    </row>
    <row r="107" spans="1:68" ht="15" customHeight="1" x14ac:dyDescent="0.25">
      <c r="A107" s="12"/>
      <c r="B107" s="12"/>
      <c r="C107" s="80"/>
      <c r="D107" s="78" t="s">
        <v>88</v>
      </c>
      <c r="E107" s="55">
        <f t="shared" si="64"/>
        <v>23.410958904109588</v>
      </c>
      <c r="F107" s="56">
        <f t="shared" si="65"/>
        <v>23.677419354838708</v>
      </c>
      <c r="G107" s="56">
        <f t="shared" si="66"/>
        <v>23.928571428571427</v>
      </c>
      <c r="H107" s="56">
        <f t="shared" si="67"/>
        <v>23.193548387096776</v>
      </c>
      <c r="I107" s="56">
        <f t="shared" si="68"/>
        <v>23.866666666666667</v>
      </c>
      <c r="J107" s="56">
        <f t="shared" si="69"/>
        <v>23.93548387096774</v>
      </c>
      <c r="K107" s="56">
        <f t="shared" si="70"/>
        <v>23.966666666666665</v>
      </c>
      <c r="L107" s="56">
        <f t="shared" si="71"/>
        <v>24.516129032258064</v>
      </c>
      <c r="M107" s="56">
        <f t="shared" si="72"/>
        <v>23.677419354838708</v>
      </c>
      <c r="N107" s="56">
        <f t="shared" si="73"/>
        <v>23.933333333333334</v>
      </c>
      <c r="O107" s="56">
        <f t="shared" si="74"/>
        <v>23.741935483870968</v>
      </c>
      <c r="P107" s="56">
        <f t="shared" si="75"/>
        <v>21.8</v>
      </c>
      <c r="Q107" s="784">
        <f t="shared" si="76"/>
        <v>20.741935483870968</v>
      </c>
      <c r="R107" s="27"/>
      <c r="S107" s="9"/>
      <c r="T107" s="9"/>
      <c r="U107" s="10"/>
      <c r="V107" s="10"/>
      <c r="BP107" s="5"/>
    </row>
    <row r="108" spans="1:68" ht="15" customHeight="1" x14ac:dyDescent="0.25">
      <c r="A108" s="12"/>
      <c r="B108" s="12"/>
      <c r="C108" s="80"/>
      <c r="D108" s="78" t="s">
        <v>89</v>
      </c>
      <c r="E108" s="55">
        <f t="shared" si="64"/>
        <v>28.882191780821916</v>
      </c>
      <c r="F108" s="56">
        <f t="shared" si="65"/>
        <v>25.419354838709676</v>
      </c>
      <c r="G108" s="56">
        <f t="shared" si="66"/>
        <v>26.142857142857142</v>
      </c>
      <c r="H108" s="56">
        <f t="shared" si="67"/>
        <v>28.806451612903224</v>
      </c>
      <c r="I108" s="56">
        <f t="shared" si="68"/>
        <v>28.466666666666665</v>
      </c>
      <c r="J108" s="56">
        <f t="shared" si="69"/>
        <v>27.838709677419356</v>
      </c>
      <c r="K108" s="56">
        <f t="shared" si="70"/>
        <v>26.933333333333334</v>
      </c>
      <c r="L108" s="56">
        <f t="shared" si="71"/>
        <v>29</v>
      </c>
      <c r="M108" s="56">
        <f t="shared" si="72"/>
        <v>31.161290322580644</v>
      </c>
      <c r="N108" s="56">
        <f t="shared" si="73"/>
        <v>30.866666666666667</v>
      </c>
      <c r="O108" s="56">
        <f t="shared" si="74"/>
        <v>29.677419354838708</v>
      </c>
      <c r="P108" s="56">
        <f t="shared" si="75"/>
        <v>33.166666666666664</v>
      </c>
      <c r="Q108" s="784">
        <f t="shared" si="76"/>
        <v>28.967741935483872</v>
      </c>
      <c r="R108" s="27"/>
      <c r="S108" s="9"/>
      <c r="T108" s="9"/>
      <c r="U108" s="10"/>
      <c r="V108" s="10"/>
      <c r="BP108" s="5"/>
    </row>
    <row r="109" spans="1:68" ht="15" customHeight="1" x14ac:dyDescent="0.25">
      <c r="A109" s="12"/>
      <c r="B109" s="12"/>
      <c r="C109" s="80"/>
      <c r="D109" s="78" t="s">
        <v>90</v>
      </c>
      <c r="E109" s="55">
        <f t="shared" si="64"/>
        <v>28.331506849315069</v>
      </c>
      <c r="F109" s="56">
        <f t="shared" si="65"/>
        <v>23.741935483870968</v>
      </c>
      <c r="G109" s="56">
        <f t="shared" si="66"/>
        <v>29.321428571428573</v>
      </c>
      <c r="H109" s="56">
        <f t="shared" si="67"/>
        <v>30.870967741935484</v>
      </c>
      <c r="I109" s="56">
        <f t="shared" si="68"/>
        <v>31.566666666666666</v>
      </c>
      <c r="J109" s="56">
        <f t="shared" si="69"/>
        <v>31.193548387096776</v>
      </c>
      <c r="K109" s="56">
        <f t="shared" si="70"/>
        <v>26.333333333333332</v>
      </c>
      <c r="L109" s="56">
        <f t="shared" si="71"/>
        <v>27.838709677419356</v>
      </c>
      <c r="M109" s="56">
        <f t="shared" si="72"/>
        <v>23.161290322580644</v>
      </c>
      <c r="N109" s="56">
        <f t="shared" si="73"/>
        <v>27.633333333333333</v>
      </c>
      <c r="O109" s="56">
        <f t="shared" si="74"/>
        <v>29.483870967741936</v>
      </c>
      <c r="P109" s="56">
        <f t="shared" si="75"/>
        <v>32.1</v>
      </c>
      <c r="Q109" s="784">
        <f t="shared" si="76"/>
        <v>26.967741935483872</v>
      </c>
      <c r="R109" s="27"/>
      <c r="S109" s="9"/>
      <c r="T109" s="9"/>
      <c r="U109" s="10"/>
      <c r="V109" s="10"/>
      <c r="BP109" s="5"/>
    </row>
    <row r="110" spans="1:68" ht="15" customHeight="1" x14ac:dyDescent="0.25">
      <c r="A110" s="12"/>
      <c r="B110" s="12"/>
      <c r="C110" s="80"/>
      <c r="D110" s="78" t="s">
        <v>91</v>
      </c>
      <c r="E110" s="55">
        <f t="shared" si="64"/>
        <v>31.065753424657533</v>
      </c>
      <c r="F110" s="56">
        <f t="shared" si="65"/>
        <v>23.29032258064516</v>
      </c>
      <c r="G110" s="56">
        <f t="shared" si="66"/>
        <v>29.857142857142858</v>
      </c>
      <c r="H110" s="56">
        <f t="shared" si="67"/>
        <v>31.580645161290324</v>
      </c>
      <c r="I110" s="56">
        <f t="shared" si="68"/>
        <v>33.033333333333331</v>
      </c>
      <c r="J110" s="56">
        <f t="shared" si="69"/>
        <v>32.774193548387096</v>
      </c>
      <c r="K110" s="56">
        <f t="shared" si="70"/>
        <v>31.8</v>
      </c>
      <c r="L110" s="56">
        <f t="shared" si="71"/>
        <v>32.903225806451616</v>
      </c>
      <c r="M110" s="56">
        <f t="shared" si="72"/>
        <v>32.645161290322584</v>
      </c>
      <c r="N110" s="56">
        <f t="shared" si="73"/>
        <v>32.533333333333331</v>
      </c>
      <c r="O110" s="56">
        <f t="shared" si="74"/>
        <v>30.06451612903226</v>
      </c>
      <c r="P110" s="56">
        <f t="shared" si="75"/>
        <v>33.366666666666667</v>
      </c>
      <c r="Q110" s="784">
        <f t="shared" si="76"/>
        <v>29.032258064516128</v>
      </c>
      <c r="R110" s="27"/>
      <c r="S110" s="9"/>
      <c r="T110" s="9"/>
      <c r="U110" s="10"/>
      <c r="V110" s="10"/>
      <c r="BP110" s="5"/>
    </row>
    <row r="111" spans="1:68" ht="15" customHeight="1" x14ac:dyDescent="0.25">
      <c r="A111" s="12"/>
      <c r="B111" s="12"/>
      <c r="C111" s="80"/>
      <c r="D111" s="78" t="s">
        <v>92</v>
      </c>
      <c r="E111" s="55">
        <f t="shared" si="64"/>
        <v>30.156164383561645</v>
      </c>
      <c r="F111" s="56">
        <f t="shared" si="65"/>
        <v>27.419354838709676</v>
      </c>
      <c r="G111" s="56">
        <f t="shared" si="66"/>
        <v>31.928571428571427</v>
      </c>
      <c r="H111" s="56">
        <f t="shared" si="67"/>
        <v>28.903225806451612</v>
      </c>
      <c r="I111" s="56">
        <f t="shared" si="68"/>
        <v>30</v>
      </c>
      <c r="J111" s="56">
        <f t="shared" si="69"/>
        <v>31.612903225806452</v>
      </c>
      <c r="K111" s="56">
        <f t="shared" si="70"/>
        <v>31.266666666666666</v>
      </c>
      <c r="L111" s="56">
        <f t="shared" si="71"/>
        <v>29.032258064516128</v>
      </c>
      <c r="M111" s="56">
        <f t="shared" si="72"/>
        <v>30.161290322580644</v>
      </c>
      <c r="N111" s="56">
        <f t="shared" si="73"/>
        <v>31.866666666666667</v>
      </c>
      <c r="O111" s="56">
        <f t="shared" si="74"/>
        <v>29.612903225806452</v>
      </c>
      <c r="P111" s="56">
        <f t="shared" si="75"/>
        <v>30.5</v>
      </c>
      <c r="Q111" s="784">
        <f t="shared" si="76"/>
        <v>29.838709677419356</v>
      </c>
      <c r="R111" s="27"/>
      <c r="S111" s="9"/>
      <c r="T111" s="9"/>
      <c r="U111" s="10"/>
      <c r="V111" s="10"/>
      <c r="BP111" s="5"/>
    </row>
    <row r="112" spans="1:68" ht="15" customHeight="1" x14ac:dyDescent="0.25">
      <c r="A112" s="376"/>
      <c r="B112" s="376"/>
      <c r="C112" s="80"/>
      <c r="D112" s="78" t="s">
        <v>186</v>
      </c>
      <c r="E112" s="55">
        <f t="shared" si="64"/>
        <v>31.18082191780822</v>
      </c>
      <c r="F112" s="56">
        <f t="shared" si="65"/>
        <v>27.35483870967742</v>
      </c>
      <c r="G112" s="56">
        <f t="shared" si="66"/>
        <v>31.857142857142858</v>
      </c>
      <c r="H112" s="56">
        <f t="shared" si="67"/>
        <v>31.580645161290324</v>
      </c>
      <c r="I112" s="56">
        <f t="shared" si="68"/>
        <v>33.166666666666664</v>
      </c>
      <c r="J112" s="56">
        <f t="shared" si="69"/>
        <v>32.645161290322584</v>
      </c>
      <c r="K112" s="56">
        <f t="shared" si="70"/>
        <v>31.233333333333334</v>
      </c>
      <c r="L112" s="56">
        <f t="shared" si="71"/>
        <v>31.096774193548388</v>
      </c>
      <c r="M112" s="56">
        <f t="shared" si="72"/>
        <v>28.35483870967742</v>
      </c>
      <c r="N112" s="56">
        <f t="shared" si="73"/>
        <v>32.166666666666664</v>
      </c>
      <c r="O112" s="56">
        <f t="shared" si="74"/>
        <v>31.096774193548388</v>
      </c>
      <c r="P112" s="56">
        <f t="shared" si="75"/>
        <v>32.700000000000003</v>
      </c>
      <c r="Q112" s="784">
        <f t="shared" si="76"/>
        <v>31.129032258064516</v>
      </c>
      <c r="R112" s="27"/>
      <c r="S112" s="9"/>
      <c r="T112" s="9"/>
      <c r="U112" s="10"/>
      <c r="V112" s="10"/>
      <c r="BP112" s="5"/>
    </row>
    <row r="113" spans="1:68" ht="15" customHeight="1" x14ac:dyDescent="0.25">
      <c r="A113" s="12"/>
      <c r="B113" s="12"/>
      <c r="C113" s="80"/>
      <c r="D113" s="78" t="s">
        <v>93</v>
      </c>
      <c r="E113" s="55">
        <f t="shared" si="64"/>
        <v>19.30958904109589</v>
      </c>
      <c r="F113" s="56">
        <f t="shared" si="65"/>
        <v>19.322580645161292</v>
      </c>
      <c r="G113" s="56">
        <f t="shared" si="66"/>
        <v>21.035714285714285</v>
      </c>
      <c r="H113" s="56">
        <f t="shared" si="67"/>
        <v>17.612903225806452</v>
      </c>
      <c r="I113" s="330">
        <f t="shared" si="68"/>
        <v>16.899999999999999</v>
      </c>
      <c r="J113" s="330">
        <f t="shared" si="69"/>
        <v>19.548387096774192</v>
      </c>
      <c r="K113" s="56">
        <f t="shared" si="70"/>
        <v>18.5</v>
      </c>
      <c r="L113" s="56">
        <f t="shared" si="71"/>
        <v>18.677419354838708</v>
      </c>
      <c r="M113" s="56">
        <f t="shared" si="72"/>
        <v>18.193548387096776</v>
      </c>
      <c r="N113" s="56">
        <f t="shared" si="73"/>
        <v>20.033333333333335</v>
      </c>
      <c r="O113" s="56">
        <f t="shared" si="74"/>
        <v>19.93548387096774</v>
      </c>
      <c r="P113" s="56">
        <f t="shared" si="75"/>
        <v>20.933333333333334</v>
      </c>
      <c r="Q113" s="784">
        <f t="shared" si="76"/>
        <v>21.161290322580644</v>
      </c>
      <c r="R113" s="27"/>
      <c r="S113" s="9"/>
      <c r="T113" s="9"/>
      <c r="U113" s="10"/>
      <c r="V113" s="10"/>
      <c r="BP113" s="5"/>
    </row>
    <row r="114" spans="1:68" ht="15" hidden="1" customHeight="1" x14ac:dyDescent="0.25">
      <c r="C114" s="143" t="s">
        <v>86</v>
      </c>
      <c r="D114" s="116"/>
      <c r="E114" s="153" t="e">
        <f>#REF!/E6</f>
        <v>#REF!</v>
      </c>
      <c r="F114" s="153" t="e">
        <f>#REF!/F6</f>
        <v>#REF!</v>
      </c>
      <c r="G114" s="153" t="e">
        <f>#REF!/G6</f>
        <v>#REF!</v>
      </c>
      <c r="H114" s="153" t="e">
        <f>#REF!/H6</f>
        <v>#REF!</v>
      </c>
      <c r="I114" s="331" t="e">
        <f>#REF!/I6</f>
        <v>#REF!</v>
      </c>
      <c r="J114" s="331" t="e">
        <f>#REF!/J6</f>
        <v>#REF!</v>
      </c>
      <c r="K114" s="153" t="e">
        <f>#REF!/K6</f>
        <v>#REF!</v>
      </c>
      <c r="L114" s="153" t="e">
        <f>#REF!/L6</f>
        <v>#REF!</v>
      </c>
      <c r="M114" s="153" t="e">
        <f>#REF!/M6</f>
        <v>#REF!</v>
      </c>
      <c r="N114" s="153" t="e">
        <f>#REF!/N6</f>
        <v>#REF!</v>
      </c>
      <c r="O114" s="153" t="e">
        <f>#REF!/O6</f>
        <v>#REF!</v>
      </c>
      <c r="P114" s="762" t="e">
        <f>#REF!/P6</f>
        <v>#REF!</v>
      </c>
      <c r="Q114" s="780" t="e">
        <f>#REF!/Q6</f>
        <v>#REF!</v>
      </c>
      <c r="R114" s="28"/>
      <c r="S114" s="9"/>
      <c r="T114" s="9"/>
      <c r="U114" s="10"/>
      <c r="V114" s="10"/>
      <c r="BP114" s="5" t="s">
        <v>28</v>
      </c>
    </row>
    <row r="115" spans="1:68" ht="15" hidden="1" customHeight="1" x14ac:dyDescent="0.25">
      <c r="A115" s="12"/>
      <c r="B115" s="12"/>
      <c r="C115" s="80"/>
      <c r="D115" s="362" t="s">
        <v>204</v>
      </c>
      <c r="E115" s="48" t="e">
        <f>#REF!/E7</f>
        <v>#REF!</v>
      </c>
      <c r="F115" s="39" t="e">
        <f>#REF!/F7</f>
        <v>#REF!</v>
      </c>
      <c r="G115" s="39" t="e">
        <f>#REF!/G7</f>
        <v>#REF!</v>
      </c>
      <c r="H115" s="39" t="e">
        <f>#REF!/H7</f>
        <v>#REF!</v>
      </c>
      <c r="I115" s="39" t="e">
        <f>#REF!/I7</f>
        <v>#REF!</v>
      </c>
      <c r="J115" s="39" t="e">
        <f>#REF!/J7</f>
        <v>#REF!</v>
      </c>
      <c r="K115" s="39" t="e">
        <f>#REF!/K7</f>
        <v>#REF!</v>
      </c>
      <c r="L115" s="39" t="e">
        <f>#REF!/L7</f>
        <v>#REF!</v>
      </c>
      <c r="M115" s="39" t="e">
        <f>#REF!/M7</f>
        <v>#REF!</v>
      </c>
      <c r="N115" s="39" t="e">
        <f>#REF!/N7</f>
        <v>#REF!</v>
      </c>
      <c r="O115" s="39" t="e">
        <f>#REF!/O7</f>
        <v>#REF!</v>
      </c>
      <c r="P115" s="39" t="e">
        <f>#REF!/P7</f>
        <v>#REF!</v>
      </c>
      <c r="Q115" s="781" t="e">
        <f>#REF!/Q7</f>
        <v>#REF!</v>
      </c>
      <c r="R115" s="27"/>
      <c r="S115" s="9"/>
      <c r="T115" s="9"/>
      <c r="U115" s="10"/>
      <c r="V115" s="10"/>
      <c r="BP115" s="5"/>
    </row>
    <row r="116" spans="1:68" ht="15" hidden="1" customHeight="1" x14ac:dyDescent="0.25">
      <c r="A116" s="12"/>
      <c r="B116" s="12"/>
      <c r="C116" s="80"/>
      <c r="D116" s="78" t="s">
        <v>88</v>
      </c>
      <c r="E116" s="48" t="e">
        <f>#REF!/E8</f>
        <v>#REF!</v>
      </c>
      <c r="F116" s="39" t="e">
        <f>#REF!/F8</f>
        <v>#REF!</v>
      </c>
      <c r="G116" s="39" t="e">
        <f>#REF!/G8</f>
        <v>#REF!</v>
      </c>
      <c r="H116" s="39" t="e">
        <f>#REF!/H8</f>
        <v>#REF!</v>
      </c>
      <c r="I116" s="39" t="e">
        <f>#REF!/I8</f>
        <v>#REF!</v>
      </c>
      <c r="J116" s="39" t="e">
        <f>#REF!/J8</f>
        <v>#REF!</v>
      </c>
      <c r="K116" s="39" t="e">
        <f>#REF!/K8</f>
        <v>#REF!</v>
      </c>
      <c r="L116" s="39" t="e">
        <f>#REF!/L8</f>
        <v>#REF!</v>
      </c>
      <c r="M116" s="39" t="e">
        <f>#REF!/M8</f>
        <v>#REF!</v>
      </c>
      <c r="N116" s="39" t="e">
        <f>#REF!/N8</f>
        <v>#REF!</v>
      </c>
      <c r="O116" s="39" t="e">
        <f>#REF!/O8</f>
        <v>#REF!</v>
      </c>
      <c r="P116" s="39" t="e">
        <f>#REF!/P8</f>
        <v>#REF!</v>
      </c>
      <c r="Q116" s="781" t="e">
        <f>#REF!/Q8</f>
        <v>#REF!</v>
      </c>
      <c r="R116" s="27"/>
      <c r="S116" s="9"/>
      <c r="T116" s="9"/>
      <c r="U116" s="10"/>
      <c r="V116" s="10"/>
      <c r="BP116" s="5"/>
    </row>
    <row r="117" spans="1:68" ht="15" hidden="1" customHeight="1" x14ac:dyDescent="0.25">
      <c r="A117" s="12"/>
      <c r="B117" s="12"/>
      <c r="C117" s="80"/>
      <c r="D117" s="78" t="s">
        <v>89</v>
      </c>
      <c r="E117" s="48" t="e">
        <f>#REF!/E9</f>
        <v>#REF!</v>
      </c>
      <c r="F117" s="39" t="e">
        <f>#REF!/F9</f>
        <v>#REF!</v>
      </c>
      <c r="G117" s="39" t="e">
        <f>#REF!/G9</f>
        <v>#REF!</v>
      </c>
      <c r="H117" s="39" t="e">
        <f>#REF!/H9</f>
        <v>#REF!</v>
      </c>
      <c r="I117" s="39" t="e">
        <f>#REF!/I9</f>
        <v>#REF!</v>
      </c>
      <c r="J117" s="39" t="e">
        <f>#REF!/J9</f>
        <v>#REF!</v>
      </c>
      <c r="K117" s="39" t="e">
        <f>#REF!/K9</f>
        <v>#REF!</v>
      </c>
      <c r="L117" s="39" t="e">
        <f>#REF!/L9</f>
        <v>#REF!</v>
      </c>
      <c r="M117" s="39" t="e">
        <f>#REF!/M9</f>
        <v>#REF!</v>
      </c>
      <c r="N117" s="39" t="e">
        <f>#REF!/N9</f>
        <v>#REF!</v>
      </c>
      <c r="O117" s="39" t="e">
        <f>#REF!/O9</f>
        <v>#REF!</v>
      </c>
      <c r="P117" s="39" t="e">
        <f>#REF!/P9</f>
        <v>#REF!</v>
      </c>
      <c r="Q117" s="781" t="e">
        <f>#REF!/Q9</f>
        <v>#REF!</v>
      </c>
      <c r="R117" s="27"/>
      <c r="S117" s="9"/>
      <c r="T117" s="9"/>
      <c r="U117" s="10"/>
      <c r="V117" s="10"/>
      <c r="BP117" s="5"/>
    </row>
    <row r="118" spans="1:68" ht="15" hidden="1" customHeight="1" x14ac:dyDescent="0.25">
      <c r="A118" s="12"/>
      <c r="B118" s="12"/>
      <c r="C118" s="80"/>
      <c r="D118" s="78" t="s">
        <v>90</v>
      </c>
      <c r="E118" s="48" t="e">
        <f>#REF!/E10</f>
        <v>#REF!</v>
      </c>
      <c r="F118" s="39" t="e">
        <f>#REF!/F10</f>
        <v>#REF!</v>
      </c>
      <c r="G118" s="39" t="e">
        <f>#REF!/G10</f>
        <v>#REF!</v>
      </c>
      <c r="H118" s="39" t="e">
        <f>#REF!/H10</f>
        <v>#REF!</v>
      </c>
      <c r="I118" s="39" t="e">
        <f>#REF!/I10</f>
        <v>#REF!</v>
      </c>
      <c r="J118" s="39" t="e">
        <f>#REF!/J10</f>
        <v>#REF!</v>
      </c>
      <c r="K118" s="39" t="e">
        <f>#REF!/K10</f>
        <v>#REF!</v>
      </c>
      <c r="L118" s="39" t="e">
        <f>#REF!/L10</f>
        <v>#REF!</v>
      </c>
      <c r="M118" s="39" t="e">
        <f>#REF!/M10</f>
        <v>#REF!</v>
      </c>
      <c r="N118" s="39" t="e">
        <f>#REF!/N10</f>
        <v>#REF!</v>
      </c>
      <c r="O118" s="39" t="e">
        <f>#REF!/O10</f>
        <v>#REF!</v>
      </c>
      <c r="P118" s="39" t="e">
        <f>#REF!/P10</f>
        <v>#REF!</v>
      </c>
      <c r="Q118" s="781" t="e">
        <f>#REF!/Q10</f>
        <v>#REF!</v>
      </c>
      <c r="R118" s="27"/>
      <c r="S118" s="9"/>
      <c r="T118" s="9"/>
      <c r="U118" s="10"/>
      <c r="V118" s="10"/>
      <c r="BP118" s="5"/>
    </row>
    <row r="119" spans="1:68" ht="15" hidden="1" customHeight="1" x14ac:dyDescent="0.25">
      <c r="A119" s="12"/>
      <c r="B119" s="12"/>
      <c r="C119" s="80"/>
      <c r="D119" s="78" t="s">
        <v>91</v>
      </c>
      <c r="E119" s="48" t="e">
        <f>#REF!/E11</f>
        <v>#REF!</v>
      </c>
      <c r="F119" s="39" t="e">
        <f>#REF!/F11</f>
        <v>#REF!</v>
      </c>
      <c r="G119" s="39" t="e">
        <f>#REF!/G11</f>
        <v>#REF!</v>
      </c>
      <c r="H119" s="39" t="e">
        <f>#REF!/H11</f>
        <v>#REF!</v>
      </c>
      <c r="I119" s="39" t="e">
        <f>#REF!/I11</f>
        <v>#REF!</v>
      </c>
      <c r="J119" s="39" t="e">
        <f>#REF!/J11</f>
        <v>#REF!</v>
      </c>
      <c r="K119" s="39" t="e">
        <f>#REF!/K11</f>
        <v>#REF!</v>
      </c>
      <c r="L119" s="39" t="e">
        <f>#REF!/L11</f>
        <v>#REF!</v>
      </c>
      <c r="M119" s="39" t="e">
        <f>#REF!/M11</f>
        <v>#REF!</v>
      </c>
      <c r="N119" s="39" t="e">
        <f>#REF!/N11</f>
        <v>#REF!</v>
      </c>
      <c r="O119" s="39" t="e">
        <f>#REF!/O11</f>
        <v>#REF!</v>
      </c>
      <c r="P119" s="39" t="e">
        <f>#REF!/P11</f>
        <v>#REF!</v>
      </c>
      <c r="Q119" s="781" t="e">
        <f>#REF!/Q11</f>
        <v>#REF!</v>
      </c>
      <c r="R119" s="27"/>
      <c r="S119" s="9"/>
      <c r="T119" s="9"/>
      <c r="U119" s="10"/>
      <c r="V119" s="10"/>
      <c r="BP119" s="5"/>
    </row>
    <row r="120" spans="1:68" ht="15" hidden="1" customHeight="1" x14ac:dyDescent="0.25">
      <c r="A120" s="12"/>
      <c r="B120" s="12"/>
      <c r="C120" s="80"/>
      <c r="D120" s="78" t="s">
        <v>92</v>
      </c>
      <c r="E120" s="48" t="e">
        <f>#REF!/E12</f>
        <v>#REF!</v>
      </c>
      <c r="F120" s="39" t="e">
        <f>#REF!/F12</f>
        <v>#REF!</v>
      </c>
      <c r="G120" s="39" t="e">
        <f>#REF!/G12</f>
        <v>#REF!</v>
      </c>
      <c r="H120" s="39" t="e">
        <f>#REF!/H12</f>
        <v>#REF!</v>
      </c>
      <c r="I120" s="39" t="e">
        <f>#REF!/I12</f>
        <v>#REF!</v>
      </c>
      <c r="J120" s="39" t="e">
        <f>#REF!/J12</f>
        <v>#REF!</v>
      </c>
      <c r="K120" s="39" t="e">
        <f>#REF!/K12</f>
        <v>#REF!</v>
      </c>
      <c r="L120" s="39" t="e">
        <f>#REF!/L12</f>
        <v>#REF!</v>
      </c>
      <c r="M120" s="39" t="e">
        <f>#REF!/M12</f>
        <v>#REF!</v>
      </c>
      <c r="N120" s="39" t="e">
        <f>#REF!/N12</f>
        <v>#REF!</v>
      </c>
      <c r="O120" s="39" t="e">
        <f>#REF!/O12</f>
        <v>#REF!</v>
      </c>
      <c r="P120" s="39" t="e">
        <f>#REF!/P12</f>
        <v>#REF!</v>
      </c>
      <c r="Q120" s="781" t="e">
        <f>#REF!/Q12</f>
        <v>#REF!</v>
      </c>
      <c r="R120" s="27"/>
      <c r="S120" s="9"/>
      <c r="T120" s="9"/>
      <c r="U120" s="10"/>
      <c r="V120" s="10"/>
      <c r="BP120" s="5"/>
    </row>
    <row r="121" spans="1:68" ht="15" hidden="1" customHeight="1" x14ac:dyDescent="0.25">
      <c r="A121" s="376"/>
      <c r="B121" s="376"/>
      <c r="C121" s="80"/>
      <c r="D121" s="78" t="s">
        <v>186</v>
      </c>
      <c r="E121" s="48" t="e">
        <f>#REF!/E13</f>
        <v>#REF!</v>
      </c>
      <c r="F121" s="39" t="e">
        <f>#REF!/F13</f>
        <v>#REF!</v>
      </c>
      <c r="G121" s="39" t="e">
        <f>#REF!/G13</f>
        <v>#REF!</v>
      </c>
      <c r="H121" s="39" t="e">
        <f>#REF!/H13</f>
        <v>#REF!</v>
      </c>
      <c r="I121" s="39" t="e">
        <f>#REF!/I13</f>
        <v>#REF!</v>
      </c>
      <c r="J121" s="39" t="e">
        <f>#REF!/J13</f>
        <v>#REF!</v>
      </c>
      <c r="K121" s="39" t="e">
        <f>#REF!/K13</f>
        <v>#REF!</v>
      </c>
      <c r="L121" s="39" t="e">
        <f>#REF!/L13</f>
        <v>#REF!</v>
      </c>
      <c r="M121" s="39" t="e">
        <f>#REF!/M13</f>
        <v>#REF!</v>
      </c>
      <c r="N121" s="39" t="e">
        <f>#REF!/N13</f>
        <v>#REF!</v>
      </c>
      <c r="O121" s="39" t="e">
        <f>#REF!/O13</f>
        <v>#REF!</v>
      </c>
      <c r="P121" s="39" t="e">
        <f>#REF!/P13</f>
        <v>#REF!</v>
      </c>
      <c r="Q121" s="781" t="e">
        <f>#REF!/Q13</f>
        <v>#REF!</v>
      </c>
      <c r="R121" s="27"/>
      <c r="S121" s="9"/>
      <c r="T121" s="9"/>
      <c r="U121" s="10"/>
      <c r="V121" s="10"/>
      <c r="BP121" s="5"/>
    </row>
    <row r="122" spans="1:68" ht="15" hidden="1" customHeight="1" x14ac:dyDescent="0.25">
      <c r="A122" s="12"/>
      <c r="B122" s="12"/>
      <c r="C122" s="80"/>
      <c r="D122" s="78" t="s">
        <v>93</v>
      </c>
      <c r="E122" s="48" t="e">
        <f>#REF!/E14</f>
        <v>#REF!</v>
      </c>
      <c r="F122" s="39" t="e">
        <f>#REF!/F14</f>
        <v>#REF!</v>
      </c>
      <c r="G122" s="39" t="e">
        <f>#REF!/G14</f>
        <v>#REF!</v>
      </c>
      <c r="H122" s="39" t="e">
        <f>#REF!/H14</f>
        <v>#REF!</v>
      </c>
      <c r="I122" s="39" t="e">
        <f>#REF!/I14</f>
        <v>#REF!</v>
      </c>
      <c r="J122" s="39" t="e">
        <f>#REF!/J14</f>
        <v>#REF!</v>
      </c>
      <c r="K122" s="39" t="e">
        <f>#REF!/K14</f>
        <v>#REF!</v>
      </c>
      <c r="L122" s="39" t="e">
        <f>#REF!/L14</f>
        <v>#REF!</v>
      </c>
      <c r="M122" s="39" t="e">
        <f>#REF!/M14</f>
        <v>#REF!</v>
      </c>
      <c r="N122" s="39" t="e">
        <f>#REF!/N14</f>
        <v>#REF!</v>
      </c>
      <c r="O122" s="39" t="e">
        <f>#REF!/O14</f>
        <v>#REF!</v>
      </c>
      <c r="P122" s="39" t="e">
        <f>#REF!/P14</f>
        <v>#REF!</v>
      </c>
      <c r="Q122" s="781" t="e">
        <f>#REF!/Q14</f>
        <v>#REF!</v>
      </c>
      <c r="R122" s="27"/>
      <c r="S122" s="9"/>
      <c r="T122" s="9"/>
      <c r="U122" s="10"/>
      <c r="V122" s="10"/>
      <c r="BP122" s="5"/>
    </row>
    <row r="123" spans="1:68" ht="15" customHeight="1" x14ac:dyDescent="0.25">
      <c r="C123" s="143" t="s">
        <v>80</v>
      </c>
      <c r="D123" s="156"/>
      <c r="E123" s="157">
        <f>SUM(F123:Q123)</f>
        <v>74988</v>
      </c>
      <c r="F123" s="157">
        <f>SUM(F124:F131)</f>
        <v>5581</v>
      </c>
      <c r="G123" s="157">
        <f t="shared" ref="G123:Q123" si="77">SUM(G124:G131)</f>
        <v>5764</v>
      </c>
      <c r="H123" s="157">
        <f t="shared" si="77"/>
        <v>6389</v>
      </c>
      <c r="I123" s="157">
        <f t="shared" si="77"/>
        <v>6324</v>
      </c>
      <c r="J123" s="157">
        <f t="shared" si="77"/>
        <v>6609</v>
      </c>
      <c r="K123" s="157">
        <f t="shared" si="77"/>
        <v>6118</v>
      </c>
      <c r="L123" s="157">
        <f t="shared" si="77"/>
        <v>6408</v>
      </c>
      <c r="M123" s="157">
        <f t="shared" si="77"/>
        <v>6256</v>
      </c>
      <c r="N123" s="157">
        <f t="shared" si="77"/>
        <v>6427</v>
      </c>
      <c r="O123" s="608">
        <f t="shared" si="77"/>
        <v>6384</v>
      </c>
      <c r="P123" s="608">
        <f t="shared" si="77"/>
        <v>6491</v>
      </c>
      <c r="Q123" s="785">
        <f t="shared" si="77"/>
        <v>6237</v>
      </c>
      <c r="R123" s="27"/>
      <c r="S123" s="9"/>
      <c r="T123" s="9"/>
      <c r="U123" s="10"/>
      <c r="V123" s="10"/>
      <c r="BP123" s="5" t="s">
        <v>27</v>
      </c>
    </row>
    <row r="124" spans="1:68" ht="15" customHeight="1" x14ac:dyDescent="0.25">
      <c r="A124" s="12"/>
      <c r="B124" s="12"/>
      <c r="C124" s="80"/>
      <c r="D124" s="362" t="s">
        <v>204</v>
      </c>
      <c r="E124" s="50">
        <f t="shared" ref="E124:E158" si="78">SUM(F124:Q124)</f>
        <v>4785</v>
      </c>
      <c r="F124" s="36">
        <f>egresos!F37</f>
        <v>304</v>
      </c>
      <c r="G124" s="36">
        <f>egresos!G37</f>
        <v>330</v>
      </c>
      <c r="H124" s="36">
        <f>egresos!H37</f>
        <v>420</v>
      </c>
      <c r="I124" s="36">
        <f>egresos!I37</f>
        <v>414</v>
      </c>
      <c r="J124" s="36">
        <f>egresos!J37</f>
        <v>423</v>
      </c>
      <c r="K124" s="36">
        <f>egresos!K37</f>
        <v>417</v>
      </c>
      <c r="L124" s="36">
        <f>egresos!L37</f>
        <v>423</v>
      </c>
      <c r="M124" s="36">
        <f>egresos!M37</f>
        <v>448</v>
      </c>
      <c r="N124" s="36">
        <f>egresos!N37</f>
        <v>456</v>
      </c>
      <c r="O124" s="36">
        <f>egresos!O37</f>
        <v>382</v>
      </c>
      <c r="P124" s="36">
        <f>egresos!P37</f>
        <v>354</v>
      </c>
      <c r="Q124" s="765">
        <f>egresos!Q37</f>
        <v>414</v>
      </c>
      <c r="R124" s="27"/>
      <c r="S124" s="9"/>
      <c r="T124" s="9"/>
      <c r="U124" s="10"/>
      <c r="V124" s="10"/>
      <c r="BP124" s="5"/>
    </row>
    <row r="125" spans="1:68" ht="15" customHeight="1" x14ac:dyDescent="0.25">
      <c r="A125" s="12"/>
      <c r="B125" s="12"/>
      <c r="C125" s="80"/>
      <c r="D125" s="78" t="s">
        <v>88</v>
      </c>
      <c r="E125" s="50">
        <f t="shared" si="78"/>
        <v>8545</v>
      </c>
      <c r="F125" s="36">
        <f>egresos!F38</f>
        <v>734</v>
      </c>
      <c r="G125" s="36">
        <f>egresos!G38</f>
        <v>670</v>
      </c>
      <c r="H125" s="36">
        <f>egresos!H38</f>
        <v>719</v>
      </c>
      <c r="I125" s="36">
        <f>egresos!I38</f>
        <v>716</v>
      </c>
      <c r="J125" s="36">
        <f>egresos!J38</f>
        <v>742</v>
      </c>
      <c r="K125" s="36">
        <f>egresos!K38</f>
        <v>719</v>
      </c>
      <c r="L125" s="36">
        <f>egresos!L38</f>
        <v>760</v>
      </c>
      <c r="M125" s="36">
        <f>egresos!M38</f>
        <v>734</v>
      </c>
      <c r="N125" s="36">
        <f>egresos!N38</f>
        <v>718</v>
      </c>
      <c r="O125" s="36">
        <f>egresos!O38</f>
        <v>736</v>
      </c>
      <c r="P125" s="36">
        <f>egresos!P38</f>
        <v>654</v>
      </c>
      <c r="Q125" s="765">
        <f>egresos!Q38</f>
        <v>643</v>
      </c>
      <c r="R125" s="27"/>
      <c r="S125" s="9"/>
      <c r="T125" s="9"/>
      <c r="U125" s="10"/>
      <c r="V125" s="10"/>
      <c r="BP125" s="5"/>
    </row>
    <row r="126" spans="1:68" ht="15" customHeight="1" x14ac:dyDescent="0.25">
      <c r="A126" s="12"/>
      <c r="B126" s="12"/>
      <c r="C126" s="80"/>
      <c r="D126" s="78" t="s">
        <v>89</v>
      </c>
      <c r="E126" s="50">
        <f t="shared" si="78"/>
        <v>10542</v>
      </c>
      <c r="F126" s="36">
        <f>egresos!F39</f>
        <v>788</v>
      </c>
      <c r="G126" s="36">
        <f>egresos!G39</f>
        <v>732</v>
      </c>
      <c r="H126" s="36">
        <f>egresos!H39</f>
        <v>893</v>
      </c>
      <c r="I126" s="36">
        <f>egresos!I39</f>
        <v>854</v>
      </c>
      <c r="J126" s="36">
        <f>egresos!J39</f>
        <v>863</v>
      </c>
      <c r="K126" s="36">
        <f>egresos!K39</f>
        <v>808</v>
      </c>
      <c r="L126" s="36">
        <f>egresos!L39</f>
        <v>899</v>
      </c>
      <c r="M126" s="36">
        <f>egresos!M39</f>
        <v>966</v>
      </c>
      <c r="N126" s="36">
        <f>egresos!N39</f>
        <v>926</v>
      </c>
      <c r="O126" s="36">
        <f>egresos!O39</f>
        <v>920</v>
      </c>
      <c r="P126" s="36">
        <f>egresos!P39</f>
        <v>995</v>
      </c>
      <c r="Q126" s="765">
        <f>egresos!Q39</f>
        <v>898</v>
      </c>
      <c r="R126" s="27"/>
      <c r="S126" s="9"/>
      <c r="T126" s="9"/>
      <c r="U126" s="10"/>
      <c r="V126" s="10"/>
      <c r="BP126" s="5"/>
    </row>
    <row r="127" spans="1:68" ht="15" customHeight="1" x14ac:dyDescent="0.25">
      <c r="A127" s="12"/>
      <c r="B127" s="12"/>
      <c r="C127" s="80"/>
      <c r="D127" s="78" t="s">
        <v>90</v>
      </c>
      <c r="E127" s="50">
        <f t="shared" si="78"/>
        <v>10341</v>
      </c>
      <c r="F127" s="36">
        <f>egresos!F40</f>
        <v>736</v>
      </c>
      <c r="G127" s="36">
        <f>egresos!G40</f>
        <v>821</v>
      </c>
      <c r="H127" s="36">
        <f>egresos!H40</f>
        <v>957</v>
      </c>
      <c r="I127" s="36">
        <f>egresos!I40</f>
        <v>947</v>
      </c>
      <c r="J127" s="36">
        <f>egresos!J40</f>
        <v>967</v>
      </c>
      <c r="K127" s="36">
        <f>egresos!K40</f>
        <v>790</v>
      </c>
      <c r="L127" s="36">
        <f>egresos!L40</f>
        <v>863</v>
      </c>
      <c r="M127" s="36">
        <f>egresos!M40</f>
        <v>718</v>
      </c>
      <c r="N127" s="36">
        <f>egresos!N40</f>
        <v>829</v>
      </c>
      <c r="O127" s="36">
        <f>egresos!O40</f>
        <v>914</v>
      </c>
      <c r="P127" s="36">
        <f>egresos!P40</f>
        <v>963</v>
      </c>
      <c r="Q127" s="765">
        <f>egresos!Q40</f>
        <v>836</v>
      </c>
      <c r="R127" s="27"/>
      <c r="S127" s="9"/>
      <c r="T127" s="9"/>
      <c r="U127" s="10"/>
      <c r="V127" s="10"/>
      <c r="BP127" s="5"/>
    </row>
    <row r="128" spans="1:68" ht="15" customHeight="1" x14ac:dyDescent="0.25">
      <c r="A128" s="12"/>
      <c r="B128" s="12"/>
      <c r="C128" s="80"/>
      <c r="D128" s="78" t="s">
        <v>91</v>
      </c>
      <c r="E128" s="50">
        <f t="shared" si="78"/>
        <v>11339</v>
      </c>
      <c r="F128" s="36">
        <f>egresos!F41</f>
        <v>722</v>
      </c>
      <c r="G128" s="36">
        <f>egresos!G41</f>
        <v>836</v>
      </c>
      <c r="H128" s="36">
        <f>egresos!H41</f>
        <v>979</v>
      </c>
      <c r="I128" s="36">
        <f>egresos!I41</f>
        <v>991</v>
      </c>
      <c r="J128" s="36">
        <f>egresos!J41</f>
        <v>1016</v>
      </c>
      <c r="K128" s="36">
        <f>egresos!K41</f>
        <v>954</v>
      </c>
      <c r="L128" s="36">
        <f>egresos!L41</f>
        <v>1020</v>
      </c>
      <c r="M128" s="36">
        <f>egresos!M41</f>
        <v>1012</v>
      </c>
      <c r="N128" s="36">
        <f>egresos!N41</f>
        <v>976</v>
      </c>
      <c r="O128" s="36">
        <f>egresos!O41</f>
        <v>932</v>
      </c>
      <c r="P128" s="36">
        <f>egresos!P41</f>
        <v>1001</v>
      </c>
      <c r="Q128" s="765">
        <f>egresos!Q41</f>
        <v>900</v>
      </c>
      <c r="R128" s="27"/>
      <c r="S128" s="9"/>
      <c r="T128" s="9"/>
      <c r="U128" s="10"/>
      <c r="V128" s="10"/>
      <c r="BP128" s="5"/>
    </row>
    <row r="129" spans="1:68" ht="15" customHeight="1" x14ac:dyDescent="0.25">
      <c r="A129" s="12"/>
      <c r="B129" s="12"/>
      <c r="C129" s="80"/>
      <c r="D129" s="78" t="s">
        <v>92</v>
      </c>
      <c r="E129" s="50">
        <f t="shared" si="78"/>
        <v>11007</v>
      </c>
      <c r="F129" s="36">
        <f>egresos!F42</f>
        <v>850</v>
      </c>
      <c r="G129" s="36">
        <f>egresos!G42</f>
        <v>894</v>
      </c>
      <c r="H129" s="36">
        <f>egresos!H42</f>
        <v>896</v>
      </c>
      <c r="I129" s="36">
        <f>egresos!I42</f>
        <v>900</v>
      </c>
      <c r="J129" s="36">
        <f>egresos!J42</f>
        <v>980</v>
      </c>
      <c r="K129" s="36">
        <f>egresos!K42</f>
        <v>938</v>
      </c>
      <c r="L129" s="36">
        <f>egresos!L42</f>
        <v>900</v>
      </c>
      <c r="M129" s="36">
        <f>egresos!M42</f>
        <v>935</v>
      </c>
      <c r="N129" s="36">
        <f>egresos!N42</f>
        <v>956</v>
      </c>
      <c r="O129" s="36">
        <f>egresos!O42</f>
        <v>918</v>
      </c>
      <c r="P129" s="36">
        <f>egresos!P42</f>
        <v>915</v>
      </c>
      <c r="Q129" s="765">
        <f>egresos!Q42</f>
        <v>925</v>
      </c>
      <c r="R129" s="27"/>
      <c r="S129" s="9"/>
      <c r="T129" s="9"/>
      <c r="U129" s="10"/>
      <c r="V129" s="10"/>
      <c r="BP129" s="5"/>
    </row>
    <row r="130" spans="1:68" ht="15" customHeight="1" x14ac:dyDescent="0.25">
      <c r="A130" s="376"/>
      <c r="B130" s="376"/>
      <c r="C130" s="80"/>
      <c r="D130" s="78" t="s">
        <v>186</v>
      </c>
      <c r="E130" s="50">
        <f t="shared" si="78"/>
        <v>11381</v>
      </c>
      <c r="F130" s="36">
        <f>egresos!F43</f>
        <v>848</v>
      </c>
      <c r="G130" s="36">
        <f>egresos!G43</f>
        <v>892</v>
      </c>
      <c r="H130" s="36">
        <f>egresos!H43</f>
        <v>979</v>
      </c>
      <c r="I130" s="36">
        <f>egresos!I43</f>
        <v>995</v>
      </c>
      <c r="J130" s="36">
        <f>egresos!J43</f>
        <v>1012</v>
      </c>
      <c r="K130" s="36">
        <f>egresos!K43</f>
        <v>937</v>
      </c>
      <c r="L130" s="36">
        <f>egresos!L43</f>
        <v>964</v>
      </c>
      <c r="M130" s="36">
        <f>egresos!M43</f>
        <v>879</v>
      </c>
      <c r="N130" s="36">
        <f>egresos!N43</f>
        <v>965</v>
      </c>
      <c r="O130" s="36">
        <f>egresos!O43</f>
        <v>964</v>
      </c>
      <c r="P130" s="36">
        <f>egresos!P43</f>
        <v>981</v>
      </c>
      <c r="Q130" s="765">
        <f>egresos!Q43</f>
        <v>965</v>
      </c>
      <c r="R130" s="27"/>
      <c r="S130" s="9"/>
      <c r="T130" s="9"/>
      <c r="U130" s="10"/>
      <c r="V130" s="10"/>
      <c r="BP130" s="5"/>
    </row>
    <row r="131" spans="1:68" ht="15" customHeight="1" x14ac:dyDescent="0.25">
      <c r="A131" s="12"/>
      <c r="B131" s="12"/>
      <c r="C131" s="80"/>
      <c r="D131" s="78" t="s">
        <v>93</v>
      </c>
      <c r="E131" s="50">
        <f t="shared" si="78"/>
        <v>7048</v>
      </c>
      <c r="F131" s="36">
        <f>egresos!F44</f>
        <v>599</v>
      </c>
      <c r="G131" s="36">
        <f>egresos!G44</f>
        <v>589</v>
      </c>
      <c r="H131" s="36">
        <f>egresos!H44</f>
        <v>546</v>
      </c>
      <c r="I131" s="36">
        <f>egresos!I44</f>
        <v>507</v>
      </c>
      <c r="J131" s="36">
        <f>egresos!J44</f>
        <v>606</v>
      </c>
      <c r="K131" s="36">
        <f>egresos!K44</f>
        <v>555</v>
      </c>
      <c r="L131" s="36">
        <f>egresos!L44</f>
        <v>579</v>
      </c>
      <c r="M131" s="699">
        <f>egresos!M44</f>
        <v>564</v>
      </c>
      <c r="N131" s="699">
        <f>egresos!N44</f>
        <v>601</v>
      </c>
      <c r="O131" s="699">
        <f>egresos!O44</f>
        <v>618</v>
      </c>
      <c r="P131" s="699">
        <f>egresos!P44</f>
        <v>628</v>
      </c>
      <c r="Q131" s="765">
        <f>egresos!Q44</f>
        <v>656</v>
      </c>
      <c r="R131" s="27"/>
      <c r="S131" s="9"/>
      <c r="T131" s="9"/>
      <c r="U131" s="10"/>
      <c r="V131" s="10"/>
      <c r="BP131" s="5"/>
    </row>
    <row r="132" spans="1:68" ht="15" customHeight="1" x14ac:dyDescent="0.25">
      <c r="C132" s="143" t="s">
        <v>81</v>
      </c>
      <c r="D132" s="156"/>
      <c r="E132" s="157">
        <f t="shared" si="78"/>
        <v>86234</v>
      </c>
      <c r="F132" s="157">
        <f>SUM(F133:F140)</f>
        <v>6882</v>
      </c>
      <c r="G132" s="157">
        <f t="shared" ref="G132:Q132" si="79">SUM(G133:G140)</f>
        <v>6367</v>
      </c>
      <c r="H132" s="157">
        <f t="shared" si="79"/>
        <v>7130</v>
      </c>
      <c r="I132" s="332">
        <f t="shared" si="79"/>
        <v>6904</v>
      </c>
      <c r="J132" s="332">
        <f t="shared" si="79"/>
        <v>7132</v>
      </c>
      <c r="K132" s="157">
        <f t="shared" si="79"/>
        <v>7260</v>
      </c>
      <c r="L132" s="157">
        <f t="shared" si="79"/>
        <v>7502</v>
      </c>
      <c r="M132" s="50">
        <f t="shared" si="79"/>
        <v>7502</v>
      </c>
      <c r="N132" s="50">
        <f t="shared" si="79"/>
        <v>7260</v>
      </c>
      <c r="O132" s="50">
        <f t="shared" si="79"/>
        <v>7502</v>
      </c>
      <c r="P132" s="50">
        <f t="shared" si="79"/>
        <v>7260</v>
      </c>
      <c r="Q132" s="786">
        <f t="shared" si="79"/>
        <v>7533</v>
      </c>
      <c r="R132" s="27"/>
      <c r="S132" s="9"/>
      <c r="T132" s="9"/>
      <c r="U132" s="10"/>
      <c r="V132" s="10"/>
      <c r="BP132" s="5" t="s">
        <v>27</v>
      </c>
    </row>
    <row r="133" spans="1:68" ht="15" customHeight="1" x14ac:dyDescent="0.25">
      <c r="A133" s="12"/>
      <c r="B133" s="12"/>
      <c r="C133" s="80"/>
      <c r="D133" s="362" t="s">
        <v>204</v>
      </c>
      <c r="E133" s="50">
        <f t="shared" si="78"/>
        <v>6551</v>
      </c>
      <c r="F133" s="36">
        <f>egresos!F52</f>
        <v>465</v>
      </c>
      <c r="G133" s="36">
        <f>egresos!G52</f>
        <v>420</v>
      </c>
      <c r="H133" s="36">
        <f>egresos!H52</f>
        <v>465</v>
      </c>
      <c r="I133" s="36">
        <f>egresos!I52</f>
        <v>454</v>
      </c>
      <c r="J133" s="36">
        <f>egresos!J52</f>
        <v>467</v>
      </c>
      <c r="K133" s="36">
        <f>egresos!K52</f>
        <v>600</v>
      </c>
      <c r="L133" s="36">
        <f>egresos!L52</f>
        <v>620</v>
      </c>
      <c r="M133" s="36">
        <f>egresos!M52</f>
        <v>620</v>
      </c>
      <c r="N133" s="36">
        <f>egresos!N52</f>
        <v>600</v>
      </c>
      <c r="O133" s="36">
        <f>egresos!O52</f>
        <v>620</v>
      </c>
      <c r="P133" s="36">
        <f>egresos!P52</f>
        <v>600</v>
      </c>
      <c r="Q133" s="765">
        <f>egresos!Q52</f>
        <v>620</v>
      </c>
      <c r="R133" s="27"/>
      <c r="S133" s="9"/>
      <c r="T133" s="9"/>
      <c r="U133" s="10"/>
      <c r="V133" s="10"/>
      <c r="BP133" s="5"/>
    </row>
    <row r="134" spans="1:68" ht="15" customHeight="1" x14ac:dyDescent="0.25">
      <c r="A134" s="12"/>
      <c r="B134" s="12"/>
      <c r="C134" s="80"/>
      <c r="D134" s="78" t="s">
        <v>88</v>
      </c>
      <c r="E134" s="50">
        <f t="shared" si="78"/>
        <v>8974</v>
      </c>
      <c r="F134" s="36">
        <f>egresos!F53</f>
        <v>744</v>
      </c>
      <c r="G134" s="36">
        <f>egresos!G53</f>
        <v>672</v>
      </c>
      <c r="H134" s="36">
        <f>egresos!H53</f>
        <v>744</v>
      </c>
      <c r="I134" s="36">
        <f>egresos!I53</f>
        <v>720</v>
      </c>
      <c r="J134" s="36">
        <f>egresos!J53</f>
        <v>744</v>
      </c>
      <c r="K134" s="36">
        <f>egresos!K53</f>
        <v>750</v>
      </c>
      <c r="L134" s="36">
        <f>egresos!L53</f>
        <v>775</v>
      </c>
      <c r="M134" s="36">
        <f>egresos!M53</f>
        <v>775</v>
      </c>
      <c r="N134" s="36">
        <f>egresos!N53</f>
        <v>750</v>
      </c>
      <c r="O134" s="36">
        <f>egresos!O53</f>
        <v>775</v>
      </c>
      <c r="P134" s="36">
        <f>egresos!P53</f>
        <v>750</v>
      </c>
      <c r="Q134" s="765">
        <f>egresos!Q53</f>
        <v>775</v>
      </c>
      <c r="R134" s="27"/>
      <c r="S134" s="9"/>
      <c r="T134" s="9"/>
      <c r="U134" s="10"/>
      <c r="V134" s="10"/>
      <c r="BP134" s="5"/>
    </row>
    <row r="135" spans="1:68" ht="15" customHeight="1" x14ac:dyDescent="0.25">
      <c r="A135" s="12"/>
      <c r="B135" s="12"/>
      <c r="C135" s="80"/>
      <c r="D135" s="78" t="s">
        <v>89</v>
      </c>
      <c r="E135" s="50">
        <f t="shared" si="78"/>
        <v>12022</v>
      </c>
      <c r="F135" s="36">
        <f>egresos!F54</f>
        <v>930</v>
      </c>
      <c r="G135" s="36">
        <f>egresos!G54</f>
        <v>842</v>
      </c>
      <c r="H135" s="36">
        <f>egresos!H54</f>
        <v>930</v>
      </c>
      <c r="I135" s="36">
        <f>egresos!I54</f>
        <v>900</v>
      </c>
      <c r="J135" s="36">
        <f>egresos!J54</f>
        <v>930</v>
      </c>
      <c r="K135" s="36">
        <f>egresos!K54</f>
        <v>1050</v>
      </c>
      <c r="L135" s="36">
        <f>egresos!L54</f>
        <v>1085</v>
      </c>
      <c r="M135" s="36">
        <f>egresos!M54</f>
        <v>1085</v>
      </c>
      <c r="N135" s="36">
        <f>egresos!N54</f>
        <v>1050</v>
      </c>
      <c r="O135" s="36">
        <f>egresos!O54</f>
        <v>1085</v>
      </c>
      <c r="P135" s="36">
        <f>egresos!P54</f>
        <v>1050</v>
      </c>
      <c r="Q135" s="765">
        <f>egresos!Q54</f>
        <v>1085</v>
      </c>
      <c r="R135" s="27"/>
      <c r="S135" s="9"/>
      <c r="T135" s="9"/>
      <c r="U135" s="10"/>
      <c r="V135" s="10"/>
      <c r="BP135" s="5"/>
    </row>
    <row r="136" spans="1:68" ht="15" customHeight="1" x14ac:dyDescent="0.25">
      <c r="A136" s="12"/>
      <c r="B136" s="12"/>
      <c r="C136" s="80"/>
      <c r="D136" s="78" t="s">
        <v>90</v>
      </c>
      <c r="E136" s="50">
        <f t="shared" si="78"/>
        <v>12242</v>
      </c>
      <c r="F136" s="36">
        <f>egresos!F55</f>
        <v>930</v>
      </c>
      <c r="G136" s="36">
        <f>egresos!G55</f>
        <v>877</v>
      </c>
      <c r="H136" s="36">
        <f>egresos!H55</f>
        <v>1054</v>
      </c>
      <c r="I136" s="36">
        <f>egresos!I55</f>
        <v>1020</v>
      </c>
      <c r="J136" s="36">
        <f>egresos!J55</f>
        <v>1054</v>
      </c>
      <c r="K136" s="36">
        <f>egresos!K55</f>
        <v>1020</v>
      </c>
      <c r="L136" s="36">
        <f>egresos!L55</f>
        <v>1054</v>
      </c>
      <c r="M136" s="36">
        <f>egresos!M55</f>
        <v>1054</v>
      </c>
      <c r="N136" s="36">
        <f>egresos!N55</f>
        <v>1020</v>
      </c>
      <c r="O136" s="36">
        <f>egresos!O55</f>
        <v>1054</v>
      </c>
      <c r="P136" s="36">
        <f>egresos!P55</f>
        <v>1020</v>
      </c>
      <c r="Q136" s="765">
        <f>egresos!Q55</f>
        <v>1085</v>
      </c>
      <c r="R136" s="27"/>
      <c r="S136" s="9"/>
      <c r="T136" s="9"/>
      <c r="U136" s="10"/>
      <c r="V136" s="10"/>
      <c r="BP136" s="5"/>
    </row>
    <row r="137" spans="1:68" ht="15" customHeight="1" x14ac:dyDescent="0.25">
      <c r="A137" s="12"/>
      <c r="B137" s="12"/>
      <c r="C137" s="80"/>
      <c r="D137" s="78" t="s">
        <v>91</v>
      </c>
      <c r="E137" s="50">
        <f t="shared" si="78"/>
        <v>12500</v>
      </c>
      <c r="F137" s="36">
        <f>egresos!F56</f>
        <v>930</v>
      </c>
      <c r="G137" s="36">
        <f>egresos!G56</f>
        <v>952</v>
      </c>
      <c r="H137" s="36">
        <f>egresos!H56</f>
        <v>1054</v>
      </c>
      <c r="I137" s="36">
        <f>egresos!I56</f>
        <v>1020</v>
      </c>
      <c r="J137" s="36">
        <f>egresos!J56</f>
        <v>1054</v>
      </c>
      <c r="K137" s="36">
        <f>egresos!K56</f>
        <v>1050</v>
      </c>
      <c r="L137" s="36">
        <f>egresos!L56</f>
        <v>1085</v>
      </c>
      <c r="M137" s="36">
        <f>egresos!M56</f>
        <v>1085</v>
      </c>
      <c r="N137" s="36">
        <f>egresos!N56</f>
        <v>1050</v>
      </c>
      <c r="O137" s="36">
        <f>egresos!O56</f>
        <v>1085</v>
      </c>
      <c r="P137" s="36">
        <f>egresos!P56</f>
        <v>1050</v>
      </c>
      <c r="Q137" s="765">
        <f>egresos!Q56</f>
        <v>1085</v>
      </c>
      <c r="R137" s="27"/>
      <c r="S137" s="9"/>
      <c r="T137" s="9"/>
      <c r="U137" s="10"/>
      <c r="V137" s="10"/>
      <c r="BP137" s="5"/>
    </row>
    <row r="138" spans="1:68" ht="15" customHeight="1" x14ac:dyDescent="0.25">
      <c r="A138" s="12"/>
      <c r="B138" s="12"/>
      <c r="C138" s="80"/>
      <c r="D138" s="78" t="s">
        <v>92</v>
      </c>
      <c r="E138" s="50">
        <f t="shared" si="78"/>
        <v>12410</v>
      </c>
      <c r="F138" s="36">
        <f>egresos!F57</f>
        <v>1054</v>
      </c>
      <c r="G138" s="36">
        <f>egresos!G57</f>
        <v>952</v>
      </c>
      <c r="H138" s="36">
        <f>egresos!H57</f>
        <v>1054</v>
      </c>
      <c r="I138" s="36">
        <f>egresos!I57</f>
        <v>1020</v>
      </c>
      <c r="J138" s="36">
        <f>egresos!J57</f>
        <v>1054</v>
      </c>
      <c r="K138" s="36">
        <f>egresos!K57</f>
        <v>1020</v>
      </c>
      <c r="L138" s="36">
        <f>egresos!L57</f>
        <v>1054</v>
      </c>
      <c r="M138" s="36">
        <f>egresos!M57</f>
        <v>1054</v>
      </c>
      <c r="N138" s="36">
        <f>egresos!N57</f>
        <v>1020</v>
      </c>
      <c r="O138" s="36">
        <f>egresos!O57</f>
        <v>1054</v>
      </c>
      <c r="P138" s="36">
        <f>egresos!P57</f>
        <v>1020</v>
      </c>
      <c r="Q138" s="765">
        <f>egresos!Q57</f>
        <v>1054</v>
      </c>
      <c r="R138" s="27"/>
      <c r="S138" s="9"/>
      <c r="T138" s="9"/>
      <c r="U138" s="10"/>
      <c r="V138" s="10"/>
      <c r="BP138" s="5"/>
    </row>
    <row r="139" spans="1:68" ht="15" customHeight="1" x14ac:dyDescent="0.25">
      <c r="A139" s="376"/>
      <c r="B139" s="376"/>
      <c r="C139" s="80"/>
      <c r="D139" s="78" t="s">
        <v>186</v>
      </c>
      <c r="E139" s="50">
        <f t="shared" si="78"/>
        <v>12775</v>
      </c>
      <c r="F139" s="36">
        <f>egresos!F58</f>
        <v>1085</v>
      </c>
      <c r="G139" s="36">
        <f>egresos!G58</f>
        <v>980</v>
      </c>
      <c r="H139" s="36">
        <f>egresos!H58</f>
        <v>1085</v>
      </c>
      <c r="I139" s="36">
        <f>egresos!I58</f>
        <v>1050</v>
      </c>
      <c r="J139" s="36">
        <f>egresos!J58</f>
        <v>1085</v>
      </c>
      <c r="K139" s="36">
        <f>egresos!K58</f>
        <v>1050</v>
      </c>
      <c r="L139" s="36">
        <f>egresos!L58</f>
        <v>1085</v>
      </c>
      <c r="M139" s="36">
        <f>egresos!M58</f>
        <v>1085</v>
      </c>
      <c r="N139" s="36">
        <f>egresos!N58</f>
        <v>1050</v>
      </c>
      <c r="O139" s="36">
        <f>egresos!O58</f>
        <v>1085</v>
      </c>
      <c r="P139" s="36">
        <f>egresos!P58</f>
        <v>1050</v>
      </c>
      <c r="Q139" s="765">
        <f>egresos!Q58</f>
        <v>1085</v>
      </c>
      <c r="R139" s="27"/>
      <c r="S139" s="9"/>
      <c r="T139" s="9"/>
      <c r="U139" s="10"/>
      <c r="V139" s="10"/>
      <c r="BP139" s="5"/>
    </row>
    <row r="140" spans="1:68" ht="15" customHeight="1" x14ac:dyDescent="0.25">
      <c r="A140" s="12"/>
      <c r="B140" s="12"/>
      <c r="C140" s="145"/>
      <c r="D140" s="88" t="s">
        <v>93</v>
      </c>
      <c r="E140" s="158">
        <f t="shared" si="78"/>
        <v>8760</v>
      </c>
      <c r="F140" s="180">
        <f>egresos!F59</f>
        <v>744</v>
      </c>
      <c r="G140" s="180">
        <f>egresos!G59</f>
        <v>672</v>
      </c>
      <c r="H140" s="180">
        <f>egresos!H59</f>
        <v>744</v>
      </c>
      <c r="I140" s="180">
        <f>egresos!I59</f>
        <v>720</v>
      </c>
      <c r="J140" s="180">
        <f>egresos!J59</f>
        <v>744</v>
      </c>
      <c r="K140" s="180">
        <f>egresos!K59</f>
        <v>720</v>
      </c>
      <c r="L140" s="180">
        <f>egresos!L59</f>
        <v>744</v>
      </c>
      <c r="M140" s="180">
        <f>egresos!M59</f>
        <v>744</v>
      </c>
      <c r="N140" s="180">
        <f>egresos!N59</f>
        <v>720</v>
      </c>
      <c r="O140" s="180">
        <f>egresos!O59</f>
        <v>744</v>
      </c>
      <c r="P140" s="180">
        <f>egresos!P59</f>
        <v>720</v>
      </c>
      <c r="Q140" s="787">
        <f>egresos!Q59</f>
        <v>744</v>
      </c>
      <c r="R140" s="27"/>
      <c r="S140" s="9"/>
      <c r="T140" s="9"/>
      <c r="U140" s="10"/>
      <c r="V140" s="10"/>
      <c r="BP140" s="5"/>
    </row>
    <row r="141" spans="1:68" ht="15" customHeight="1" x14ac:dyDescent="0.25">
      <c r="C141" s="133" t="s">
        <v>82</v>
      </c>
      <c r="D141" s="139"/>
      <c r="E141" s="50">
        <f>SUM(F141:Q141)</f>
        <v>79514</v>
      </c>
      <c r="F141" s="50">
        <f>SUM(F142:F149)</f>
        <v>5775</v>
      </c>
      <c r="G141" s="50">
        <f t="shared" ref="G141:Q141" si="80">SUM(G142:G149)</f>
        <v>6118</v>
      </c>
      <c r="H141" s="50">
        <f t="shared" si="80"/>
        <v>6853</v>
      </c>
      <c r="I141" s="333">
        <f t="shared" si="80"/>
        <v>6644</v>
      </c>
      <c r="J141" s="333">
        <f t="shared" si="80"/>
        <v>6691</v>
      </c>
      <c r="K141" s="50">
        <f t="shared" si="80"/>
        <v>7482</v>
      </c>
      <c r="L141" s="50">
        <f t="shared" si="80"/>
        <v>6437</v>
      </c>
      <c r="M141" s="157">
        <f t="shared" si="80"/>
        <v>5985</v>
      </c>
      <c r="N141" s="157">
        <f t="shared" si="80"/>
        <v>5653</v>
      </c>
      <c r="O141" s="157">
        <f t="shared" si="80"/>
        <v>7595</v>
      </c>
      <c r="P141" s="334">
        <f>SUM(P142:P149)</f>
        <v>6909</v>
      </c>
      <c r="Q141" s="398">
        <f t="shared" si="80"/>
        <v>7372</v>
      </c>
      <c r="R141" s="27"/>
      <c r="S141" s="9"/>
      <c r="T141" s="9"/>
      <c r="U141" s="10"/>
      <c r="V141" s="10"/>
      <c r="BP141" s="5" t="s">
        <v>27</v>
      </c>
    </row>
    <row r="142" spans="1:68" ht="15" customHeight="1" x14ac:dyDescent="0.25">
      <c r="A142" s="12"/>
      <c r="B142" s="12"/>
      <c r="C142" s="80"/>
      <c r="D142" s="362" t="s">
        <v>204</v>
      </c>
      <c r="E142" s="50">
        <f t="shared" si="78"/>
        <v>4062</v>
      </c>
      <c r="F142" s="36">
        <f>egresos!F67</f>
        <v>321</v>
      </c>
      <c r="G142" s="36">
        <f>egresos!G67</f>
        <v>161</v>
      </c>
      <c r="H142" s="36">
        <f>egresos!H67</f>
        <v>227</v>
      </c>
      <c r="I142" s="36">
        <f>egresos!I67</f>
        <v>530</v>
      </c>
      <c r="J142" s="36">
        <f>egresos!J67</f>
        <v>557</v>
      </c>
      <c r="K142" s="36">
        <f>egresos!K67</f>
        <v>315</v>
      </c>
      <c r="L142" s="36">
        <f>egresos!L67</f>
        <v>289</v>
      </c>
      <c r="M142" s="36">
        <f>egresos!M67</f>
        <v>381</v>
      </c>
      <c r="N142" s="36">
        <f>egresos!N67</f>
        <v>196</v>
      </c>
      <c r="O142" s="36">
        <f>egresos!O67</f>
        <v>429</v>
      </c>
      <c r="P142" s="36">
        <f>egresos!P67</f>
        <v>242</v>
      </c>
      <c r="Q142" s="765">
        <f>egresos!Q67</f>
        <v>414</v>
      </c>
      <c r="R142" s="27"/>
      <c r="S142" s="9"/>
      <c r="T142" s="9"/>
      <c r="U142" s="10"/>
      <c r="V142" s="10"/>
      <c r="BP142" s="5"/>
    </row>
    <row r="143" spans="1:68" ht="15" customHeight="1" x14ac:dyDescent="0.25">
      <c r="A143" s="12"/>
      <c r="B143" s="12"/>
      <c r="C143" s="80"/>
      <c r="D143" s="78" t="s">
        <v>88</v>
      </c>
      <c r="E143" s="50">
        <f t="shared" si="78"/>
        <v>8689</v>
      </c>
      <c r="F143" s="36">
        <f>egresos!F68</f>
        <v>761</v>
      </c>
      <c r="G143" s="36">
        <f>egresos!G68</f>
        <v>609</v>
      </c>
      <c r="H143" s="36">
        <f>egresos!H68</f>
        <v>594</v>
      </c>
      <c r="I143" s="36">
        <f>egresos!I68</f>
        <v>830</v>
      </c>
      <c r="J143" s="36">
        <f>egresos!J68</f>
        <v>634</v>
      </c>
      <c r="K143" s="36">
        <f>egresos!K68</f>
        <v>763</v>
      </c>
      <c r="L143" s="36">
        <f>egresos!L68</f>
        <v>856</v>
      </c>
      <c r="M143" s="36">
        <f>egresos!M68</f>
        <v>716</v>
      </c>
      <c r="N143" s="36">
        <f>egresos!N68</f>
        <v>732</v>
      </c>
      <c r="O143" s="36">
        <f>egresos!O68</f>
        <v>792</v>
      </c>
      <c r="P143" s="36">
        <f>egresos!P68</f>
        <v>666</v>
      </c>
      <c r="Q143" s="765">
        <f>egresos!Q68</f>
        <v>736</v>
      </c>
      <c r="R143" s="27"/>
      <c r="S143" s="9"/>
      <c r="T143" s="9"/>
      <c r="U143" s="10"/>
      <c r="V143" s="10"/>
      <c r="BP143" s="5"/>
    </row>
    <row r="144" spans="1:68" ht="15" customHeight="1" x14ac:dyDescent="0.25">
      <c r="A144" s="12"/>
      <c r="B144" s="12"/>
      <c r="C144" s="80"/>
      <c r="D144" s="78" t="s">
        <v>89</v>
      </c>
      <c r="E144" s="50">
        <f t="shared" si="78"/>
        <v>13080</v>
      </c>
      <c r="F144" s="36">
        <f>egresos!F69</f>
        <v>1013</v>
      </c>
      <c r="G144" s="36">
        <f>egresos!G69</f>
        <v>1274</v>
      </c>
      <c r="H144" s="36">
        <f>egresos!H69</f>
        <v>983</v>
      </c>
      <c r="I144" s="36">
        <f>egresos!I69</f>
        <v>1008</v>
      </c>
      <c r="J144" s="36">
        <f>egresos!J69</f>
        <v>926</v>
      </c>
      <c r="K144" s="36">
        <f>egresos!K69</f>
        <v>1049</v>
      </c>
      <c r="L144" s="36">
        <f>egresos!L69</f>
        <v>1073</v>
      </c>
      <c r="M144" s="36">
        <f>egresos!M69</f>
        <v>1224</v>
      </c>
      <c r="N144" s="36">
        <f>egresos!N69</f>
        <v>1159</v>
      </c>
      <c r="O144" s="36">
        <f>egresos!O69</f>
        <v>1123</v>
      </c>
      <c r="P144" s="36">
        <f>egresos!P69</f>
        <v>1108</v>
      </c>
      <c r="Q144" s="765">
        <f>egresos!Q69</f>
        <v>1140</v>
      </c>
      <c r="R144" s="27"/>
      <c r="S144" s="9"/>
      <c r="T144" s="9"/>
      <c r="U144" s="10"/>
      <c r="V144" s="10"/>
      <c r="BP144" s="5"/>
    </row>
    <row r="145" spans="1:68" ht="15" customHeight="1" x14ac:dyDescent="0.25">
      <c r="A145" s="12"/>
      <c r="B145" s="12"/>
      <c r="C145" s="80"/>
      <c r="D145" s="78" t="s">
        <v>90</v>
      </c>
      <c r="E145" s="50">
        <f t="shared" si="78"/>
        <v>10031</v>
      </c>
      <c r="F145" s="36">
        <f>egresos!F70</f>
        <v>577</v>
      </c>
      <c r="G145" s="36">
        <f>egresos!G70</f>
        <v>791</v>
      </c>
      <c r="H145" s="36">
        <f>egresos!H70</f>
        <v>710</v>
      </c>
      <c r="I145" s="36">
        <f>egresos!I70</f>
        <v>721</v>
      </c>
      <c r="J145" s="36">
        <f>egresos!J70</f>
        <v>759</v>
      </c>
      <c r="K145" s="36">
        <f>egresos!K70</f>
        <v>1321</v>
      </c>
      <c r="L145" s="36">
        <f>egresos!L70</f>
        <v>815</v>
      </c>
      <c r="M145" s="36">
        <f>egresos!M70</f>
        <v>585</v>
      </c>
      <c r="N145" s="36">
        <f>egresos!N70</f>
        <v>518</v>
      </c>
      <c r="O145" s="36">
        <f>egresos!O70</f>
        <v>1304</v>
      </c>
      <c r="P145" s="36">
        <f>egresos!P70</f>
        <v>934</v>
      </c>
      <c r="Q145" s="765">
        <f>egresos!Q70</f>
        <v>996</v>
      </c>
      <c r="R145" s="27"/>
      <c r="S145" s="9"/>
      <c r="T145" s="9"/>
      <c r="U145" s="10"/>
      <c r="V145" s="10"/>
      <c r="BP145" s="5"/>
    </row>
    <row r="146" spans="1:68" ht="15" customHeight="1" x14ac:dyDescent="0.25">
      <c r="A146" s="12"/>
      <c r="B146" s="12"/>
      <c r="C146" s="80"/>
      <c r="D146" s="78" t="s">
        <v>91</v>
      </c>
      <c r="E146" s="50">
        <f t="shared" si="78"/>
        <v>11257</v>
      </c>
      <c r="F146" s="36">
        <f>egresos!F71</f>
        <v>687</v>
      </c>
      <c r="G146" s="36">
        <f>egresos!G71</f>
        <v>843</v>
      </c>
      <c r="H146" s="36">
        <f>egresos!H71</f>
        <v>1079</v>
      </c>
      <c r="I146" s="36">
        <f>egresos!I71</f>
        <v>981</v>
      </c>
      <c r="J146" s="36">
        <f>egresos!J71</f>
        <v>920</v>
      </c>
      <c r="K146" s="36">
        <f>egresos!K71</f>
        <v>1114</v>
      </c>
      <c r="L146" s="36">
        <f>egresos!L71</f>
        <v>852</v>
      </c>
      <c r="M146" s="36">
        <f>egresos!M71</f>
        <v>899</v>
      </c>
      <c r="N146" s="36">
        <f>egresos!N71</f>
        <v>441</v>
      </c>
      <c r="O146" s="36">
        <f>egresos!O71</f>
        <v>872</v>
      </c>
      <c r="P146" s="36">
        <f>egresos!P71</f>
        <v>1349</v>
      </c>
      <c r="Q146" s="765">
        <f>egresos!Q71</f>
        <v>1220</v>
      </c>
      <c r="R146" s="27"/>
      <c r="S146" s="9"/>
      <c r="T146" s="9"/>
      <c r="U146" s="10"/>
      <c r="V146" s="10"/>
      <c r="BP146" s="5"/>
    </row>
    <row r="147" spans="1:68" ht="15" customHeight="1" x14ac:dyDescent="0.25">
      <c r="A147" s="12"/>
      <c r="B147" s="12"/>
      <c r="C147" s="80"/>
      <c r="D147" s="78" t="s">
        <v>92</v>
      </c>
      <c r="E147" s="50">
        <f t="shared" si="78"/>
        <v>11587</v>
      </c>
      <c r="F147" s="36">
        <f>egresos!F72</f>
        <v>900</v>
      </c>
      <c r="G147" s="36">
        <f>egresos!G72</f>
        <v>804</v>
      </c>
      <c r="H147" s="36">
        <f>egresos!H72</f>
        <v>1318</v>
      </c>
      <c r="I147" s="36">
        <f>egresos!I72</f>
        <v>843</v>
      </c>
      <c r="J147" s="36">
        <f>egresos!J72</f>
        <v>852</v>
      </c>
      <c r="K147" s="36">
        <f>egresos!K72</f>
        <v>1109</v>
      </c>
      <c r="L147" s="36">
        <f>egresos!L72</f>
        <v>728</v>
      </c>
      <c r="M147" s="36">
        <f>egresos!M72</f>
        <v>949</v>
      </c>
      <c r="N147" s="36">
        <f>egresos!N72</f>
        <v>991</v>
      </c>
      <c r="O147" s="36">
        <f>egresos!O72</f>
        <v>985</v>
      </c>
      <c r="P147" s="36">
        <f>egresos!P72</f>
        <v>1064</v>
      </c>
      <c r="Q147" s="765">
        <f>egresos!Q72</f>
        <v>1044</v>
      </c>
      <c r="R147" s="27"/>
      <c r="S147" s="9"/>
      <c r="T147" s="9"/>
      <c r="U147" s="10"/>
      <c r="V147" s="10"/>
      <c r="BP147" s="5"/>
    </row>
    <row r="148" spans="1:68" ht="15" customHeight="1" x14ac:dyDescent="0.25">
      <c r="A148" s="376"/>
      <c r="B148" s="376"/>
      <c r="C148" s="80"/>
      <c r="D148" s="78" t="s">
        <v>186</v>
      </c>
      <c r="E148" s="50">
        <f t="shared" si="78"/>
        <v>12353</v>
      </c>
      <c r="F148" s="36">
        <f>egresos!F73</f>
        <v>761</v>
      </c>
      <c r="G148" s="36">
        <f>egresos!G73</f>
        <v>1007</v>
      </c>
      <c r="H148" s="36">
        <f>egresos!H73</f>
        <v>1110</v>
      </c>
      <c r="I148" s="36">
        <f>egresos!I73</f>
        <v>1002</v>
      </c>
      <c r="J148" s="36">
        <f>egresos!J73</f>
        <v>1278</v>
      </c>
      <c r="K148" s="36">
        <f>egresos!K73</f>
        <v>1171</v>
      </c>
      <c r="L148" s="36">
        <f>egresos!L73</f>
        <v>955</v>
      </c>
      <c r="M148" s="36">
        <f>egresos!M73</f>
        <v>835</v>
      </c>
      <c r="N148" s="36">
        <f>egresos!N73</f>
        <v>995</v>
      </c>
      <c r="O148" s="36">
        <f>egresos!O73</f>
        <v>1226</v>
      </c>
      <c r="P148" s="36">
        <f>egresos!P73</f>
        <v>937</v>
      </c>
      <c r="Q148" s="765">
        <f>egresos!Q73</f>
        <v>1076</v>
      </c>
      <c r="R148" s="27"/>
      <c r="S148" s="9"/>
      <c r="T148" s="9"/>
      <c r="U148" s="10"/>
      <c r="V148" s="10"/>
      <c r="BP148" s="5"/>
    </row>
    <row r="149" spans="1:68" ht="15" customHeight="1" x14ac:dyDescent="0.25">
      <c r="A149" s="12"/>
      <c r="B149" s="12"/>
      <c r="C149" s="80"/>
      <c r="D149" s="78" t="s">
        <v>93</v>
      </c>
      <c r="E149" s="50">
        <f t="shared" si="78"/>
        <v>8455</v>
      </c>
      <c r="F149" s="36">
        <f>egresos!F74</f>
        <v>755</v>
      </c>
      <c r="G149" s="36">
        <f>egresos!G74</f>
        <v>629</v>
      </c>
      <c r="H149" s="36">
        <f>egresos!H74</f>
        <v>832</v>
      </c>
      <c r="I149" s="36">
        <f>egresos!I74</f>
        <v>729</v>
      </c>
      <c r="J149" s="36">
        <f>egresos!J74</f>
        <v>765</v>
      </c>
      <c r="K149" s="36">
        <f>egresos!K74</f>
        <v>640</v>
      </c>
      <c r="L149" s="90">
        <f>egresos!L74</f>
        <v>869</v>
      </c>
      <c r="M149" s="90">
        <f>egresos!M74</f>
        <v>396</v>
      </c>
      <c r="N149" s="90">
        <f>egresos!N74</f>
        <v>621</v>
      </c>
      <c r="O149" s="90">
        <f>egresos!O74</f>
        <v>864</v>
      </c>
      <c r="P149" s="90">
        <f>egresos!P74</f>
        <v>609</v>
      </c>
      <c r="Q149" s="767">
        <f>egresos!Q74</f>
        <v>746</v>
      </c>
      <c r="R149" s="27"/>
      <c r="S149" s="9"/>
      <c r="T149" s="9"/>
      <c r="U149" s="10"/>
      <c r="V149" s="10"/>
      <c r="BP149" s="5"/>
    </row>
    <row r="150" spans="1:68" ht="15" customHeight="1" x14ac:dyDescent="0.25">
      <c r="C150" s="143" t="s">
        <v>265</v>
      </c>
      <c r="D150" s="156"/>
      <c r="E150" s="157">
        <f>SUM(F150:Q150)</f>
        <v>35</v>
      </c>
      <c r="F150" s="157">
        <f>SUM(F151:F158)</f>
        <v>2</v>
      </c>
      <c r="G150" s="157">
        <f t="shared" ref="G150:Q150" si="81">SUM(G151:G158)</f>
        <v>0</v>
      </c>
      <c r="H150" s="157">
        <f t="shared" si="81"/>
        <v>2</v>
      </c>
      <c r="I150" s="334">
        <f t="shared" si="81"/>
        <v>3</v>
      </c>
      <c r="J150" s="334">
        <f t="shared" si="81"/>
        <v>6</v>
      </c>
      <c r="K150" s="157">
        <f t="shared" si="81"/>
        <v>6</v>
      </c>
      <c r="L150" s="50">
        <f t="shared" si="81"/>
        <v>3</v>
      </c>
      <c r="M150" s="50">
        <f t="shared" si="81"/>
        <v>2</v>
      </c>
      <c r="N150" s="50">
        <f t="shared" si="81"/>
        <v>3</v>
      </c>
      <c r="O150" s="50">
        <f t="shared" si="81"/>
        <v>3</v>
      </c>
      <c r="P150" s="50">
        <f t="shared" si="81"/>
        <v>1</v>
      </c>
      <c r="Q150" s="398">
        <f t="shared" si="81"/>
        <v>4</v>
      </c>
      <c r="R150" s="27"/>
      <c r="S150" s="9"/>
      <c r="T150" s="9"/>
      <c r="U150" s="10"/>
      <c r="V150" s="10"/>
      <c r="BP150" s="5" t="s">
        <v>27</v>
      </c>
    </row>
    <row r="151" spans="1:68" ht="15" customHeight="1" x14ac:dyDescent="0.25">
      <c r="A151" s="12"/>
      <c r="B151" s="12"/>
      <c r="C151" s="80"/>
      <c r="D151" s="362" t="s">
        <v>204</v>
      </c>
      <c r="E151" s="50">
        <f t="shared" si="78"/>
        <v>2</v>
      </c>
      <c r="F151" s="36">
        <f>defunciones!F24</f>
        <v>0</v>
      </c>
      <c r="G151" s="36">
        <f>defunciones!G24</f>
        <v>0</v>
      </c>
      <c r="H151" s="36">
        <f>defunciones!H24</f>
        <v>0</v>
      </c>
      <c r="I151" s="36">
        <f>defunciones!I24</f>
        <v>0</v>
      </c>
      <c r="J151" s="36">
        <f>defunciones!J24</f>
        <v>0</v>
      </c>
      <c r="K151" s="36">
        <f>defunciones!K24</f>
        <v>0</v>
      </c>
      <c r="L151" s="36">
        <f>defunciones!L24</f>
        <v>0</v>
      </c>
      <c r="M151" s="36">
        <f>defunciones!M24</f>
        <v>0</v>
      </c>
      <c r="N151" s="36">
        <f>defunciones!N24</f>
        <v>0</v>
      </c>
      <c r="O151" s="36">
        <f>defunciones!O24</f>
        <v>1</v>
      </c>
      <c r="P151" s="36">
        <f>defunciones!P24</f>
        <v>0</v>
      </c>
      <c r="Q151" s="765">
        <f>defunciones!Q24</f>
        <v>1</v>
      </c>
      <c r="R151" s="27"/>
      <c r="S151" s="9"/>
      <c r="T151" s="9"/>
      <c r="U151" s="10"/>
      <c r="V151" s="10"/>
      <c r="BP151" s="5"/>
    </row>
    <row r="152" spans="1:68" ht="15" customHeight="1" x14ac:dyDescent="0.25">
      <c r="A152" s="12"/>
      <c r="B152" s="12"/>
      <c r="C152" s="80"/>
      <c r="D152" s="78" t="s">
        <v>88</v>
      </c>
      <c r="E152" s="50">
        <f t="shared" si="78"/>
        <v>11</v>
      </c>
      <c r="F152" s="36">
        <f>defunciones!F25</f>
        <v>2</v>
      </c>
      <c r="G152" s="36">
        <f>defunciones!G25</f>
        <v>0</v>
      </c>
      <c r="H152" s="36">
        <f>defunciones!H25</f>
        <v>0</v>
      </c>
      <c r="I152" s="36">
        <f>defunciones!I25</f>
        <v>1</v>
      </c>
      <c r="J152" s="36">
        <f>defunciones!J25</f>
        <v>1</v>
      </c>
      <c r="K152" s="36">
        <f>defunciones!K25</f>
        <v>2</v>
      </c>
      <c r="L152" s="36">
        <f>defunciones!L25</f>
        <v>2</v>
      </c>
      <c r="M152" s="36">
        <f>defunciones!M25</f>
        <v>0</v>
      </c>
      <c r="N152" s="36">
        <f>defunciones!N25</f>
        <v>1</v>
      </c>
      <c r="O152" s="36">
        <f>defunciones!O25</f>
        <v>0</v>
      </c>
      <c r="P152" s="36">
        <f>defunciones!P25</f>
        <v>0</v>
      </c>
      <c r="Q152" s="765">
        <f>defunciones!Q25</f>
        <v>2</v>
      </c>
      <c r="R152" s="27"/>
      <c r="S152" s="9"/>
      <c r="T152" s="9"/>
      <c r="U152" s="10"/>
      <c r="V152" s="10"/>
      <c r="BP152" s="5"/>
    </row>
    <row r="153" spans="1:68" ht="15" customHeight="1" x14ac:dyDescent="0.25">
      <c r="A153" s="12"/>
      <c r="B153" s="12"/>
      <c r="C153" s="80"/>
      <c r="D153" s="78" t="s">
        <v>89</v>
      </c>
      <c r="E153" s="50">
        <f t="shared" si="78"/>
        <v>8</v>
      </c>
      <c r="F153" s="36">
        <f>defunciones!F26</f>
        <v>0</v>
      </c>
      <c r="G153" s="36">
        <f>defunciones!G26</f>
        <v>0</v>
      </c>
      <c r="H153" s="36">
        <f>defunciones!H26</f>
        <v>2</v>
      </c>
      <c r="I153" s="36">
        <f>defunciones!I26</f>
        <v>1</v>
      </c>
      <c r="J153" s="36">
        <f>defunciones!J26</f>
        <v>2</v>
      </c>
      <c r="K153" s="36">
        <f>defunciones!K26</f>
        <v>1</v>
      </c>
      <c r="L153" s="36">
        <f>defunciones!L26</f>
        <v>1</v>
      </c>
      <c r="M153" s="36">
        <f>defunciones!M26</f>
        <v>0</v>
      </c>
      <c r="N153" s="36">
        <f>defunciones!N26</f>
        <v>1</v>
      </c>
      <c r="O153" s="36">
        <f>defunciones!O26</f>
        <v>0</v>
      </c>
      <c r="P153" s="36">
        <f>defunciones!P26</f>
        <v>0</v>
      </c>
      <c r="Q153" s="765">
        <f>defunciones!Q26</f>
        <v>0</v>
      </c>
      <c r="R153" s="27"/>
      <c r="S153" s="9"/>
      <c r="T153" s="9"/>
      <c r="U153" s="10"/>
      <c r="V153" s="10"/>
      <c r="BP153" s="5"/>
    </row>
    <row r="154" spans="1:68" ht="15" customHeight="1" x14ac:dyDescent="0.25">
      <c r="A154" s="12"/>
      <c r="B154" s="12"/>
      <c r="C154" s="80"/>
      <c r="D154" s="78" t="s">
        <v>90</v>
      </c>
      <c r="E154" s="50">
        <f t="shared" si="78"/>
        <v>2</v>
      </c>
      <c r="F154" s="36">
        <f>defunciones!F27</f>
        <v>0</v>
      </c>
      <c r="G154" s="36">
        <f>defunciones!G27</f>
        <v>0</v>
      </c>
      <c r="H154" s="36">
        <f>defunciones!H27</f>
        <v>0</v>
      </c>
      <c r="I154" s="36">
        <f>defunciones!I27</f>
        <v>0</v>
      </c>
      <c r="J154" s="36">
        <f>defunciones!J27</f>
        <v>1</v>
      </c>
      <c r="K154" s="36">
        <f>defunciones!K27</f>
        <v>1</v>
      </c>
      <c r="L154" s="36">
        <f>defunciones!L27</f>
        <v>0</v>
      </c>
      <c r="M154" s="36">
        <f>defunciones!M27</f>
        <v>0</v>
      </c>
      <c r="N154" s="36">
        <f>defunciones!N27</f>
        <v>0</v>
      </c>
      <c r="O154" s="36">
        <f>defunciones!O27</f>
        <v>0</v>
      </c>
      <c r="P154" s="36">
        <f>defunciones!P27</f>
        <v>0</v>
      </c>
      <c r="Q154" s="765">
        <f>defunciones!Q27</f>
        <v>0</v>
      </c>
      <c r="R154" s="27"/>
      <c r="S154" s="9"/>
      <c r="T154" s="9"/>
      <c r="U154" s="10"/>
      <c r="V154" s="10"/>
      <c r="BP154" s="5"/>
    </row>
    <row r="155" spans="1:68" ht="15" customHeight="1" x14ac:dyDescent="0.25">
      <c r="A155" s="12"/>
      <c r="B155" s="12"/>
      <c r="C155" s="80"/>
      <c r="D155" s="78" t="s">
        <v>91</v>
      </c>
      <c r="E155" s="50">
        <f t="shared" si="78"/>
        <v>7</v>
      </c>
      <c r="F155" s="36">
        <f>defunciones!F28</f>
        <v>0</v>
      </c>
      <c r="G155" s="36">
        <f>defunciones!G28</f>
        <v>0</v>
      </c>
      <c r="H155" s="36">
        <f>defunciones!H28</f>
        <v>0</v>
      </c>
      <c r="I155" s="36">
        <f>defunciones!I28</f>
        <v>1</v>
      </c>
      <c r="J155" s="36">
        <f>defunciones!J28</f>
        <v>1</v>
      </c>
      <c r="K155" s="36">
        <f>defunciones!K28</f>
        <v>0</v>
      </c>
      <c r="L155" s="36">
        <f>defunciones!L28</f>
        <v>0</v>
      </c>
      <c r="M155" s="36">
        <f>defunciones!M28</f>
        <v>1</v>
      </c>
      <c r="N155" s="36">
        <f>defunciones!N28</f>
        <v>1</v>
      </c>
      <c r="O155" s="36">
        <f>defunciones!O28</f>
        <v>1</v>
      </c>
      <c r="P155" s="36">
        <f>defunciones!P28</f>
        <v>1</v>
      </c>
      <c r="Q155" s="765">
        <f>defunciones!Q28</f>
        <v>1</v>
      </c>
      <c r="R155" s="27"/>
      <c r="S155" s="9"/>
      <c r="T155" s="9"/>
      <c r="U155" s="10"/>
      <c r="V155" s="10"/>
      <c r="BP155" s="5"/>
    </row>
    <row r="156" spans="1:68" ht="15" customHeight="1" x14ac:dyDescent="0.25">
      <c r="A156" s="12"/>
      <c r="B156" s="12"/>
      <c r="C156" s="80"/>
      <c r="D156" s="78" t="s">
        <v>92</v>
      </c>
      <c r="E156" s="50">
        <f t="shared" si="78"/>
        <v>0</v>
      </c>
      <c r="F156" s="36">
        <f>defunciones!F29</f>
        <v>0</v>
      </c>
      <c r="G156" s="36">
        <f>defunciones!G29</f>
        <v>0</v>
      </c>
      <c r="H156" s="36">
        <f>defunciones!H29</f>
        <v>0</v>
      </c>
      <c r="I156" s="36">
        <f>defunciones!I29</f>
        <v>0</v>
      </c>
      <c r="J156" s="36">
        <f>defunciones!J29</f>
        <v>0</v>
      </c>
      <c r="K156" s="36">
        <f>defunciones!K29</f>
        <v>0</v>
      </c>
      <c r="L156" s="36">
        <f>defunciones!L29</f>
        <v>0</v>
      </c>
      <c r="M156" s="36">
        <f>defunciones!M29</f>
        <v>0</v>
      </c>
      <c r="N156" s="36">
        <f>defunciones!N29</f>
        <v>0</v>
      </c>
      <c r="O156" s="36">
        <f>defunciones!O29</f>
        <v>0</v>
      </c>
      <c r="P156" s="36">
        <f>defunciones!P29</f>
        <v>0</v>
      </c>
      <c r="Q156" s="765">
        <f>defunciones!Q29</f>
        <v>0</v>
      </c>
      <c r="R156" s="27"/>
      <c r="S156" s="9"/>
      <c r="T156" s="9"/>
      <c r="U156" s="10"/>
      <c r="V156" s="10"/>
      <c r="BP156" s="5"/>
    </row>
    <row r="157" spans="1:68" ht="15" customHeight="1" x14ac:dyDescent="0.25">
      <c r="A157" s="376"/>
      <c r="B157" s="376"/>
      <c r="C157" s="80"/>
      <c r="D157" s="78" t="s">
        <v>186</v>
      </c>
      <c r="E157" s="50">
        <f t="shared" si="78"/>
        <v>5</v>
      </c>
      <c r="F157" s="36">
        <f>defunciones!F30</f>
        <v>0</v>
      </c>
      <c r="G157" s="36">
        <f>defunciones!G30</f>
        <v>0</v>
      </c>
      <c r="H157" s="36">
        <f>defunciones!H30</f>
        <v>0</v>
      </c>
      <c r="I157" s="36">
        <f>defunciones!I30</f>
        <v>0</v>
      </c>
      <c r="J157" s="36">
        <f>defunciones!J30</f>
        <v>1</v>
      </c>
      <c r="K157" s="36">
        <f>defunciones!K30</f>
        <v>2</v>
      </c>
      <c r="L157" s="36">
        <f>defunciones!L30</f>
        <v>0</v>
      </c>
      <c r="M157" s="36">
        <f>defunciones!M30</f>
        <v>1</v>
      </c>
      <c r="N157" s="36">
        <f>defunciones!N30</f>
        <v>0</v>
      </c>
      <c r="O157" s="36">
        <f>defunciones!O30</f>
        <v>1</v>
      </c>
      <c r="P157" s="36">
        <f>defunciones!P30</f>
        <v>0</v>
      </c>
      <c r="Q157" s="765">
        <f>defunciones!Q30</f>
        <v>0</v>
      </c>
      <c r="R157" s="27"/>
      <c r="S157" s="9"/>
      <c r="T157" s="9"/>
      <c r="U157" s="10"/>
      <c r="V157" s="10"/>
      <c r="BP157" s="5"/>
    </row>
    <row r="158" spans="1:68" ht="15" customHeight="1" x14ac:dyDescent="0.25">
      <c r="A158" s="12"/>
      <c r="B158" s="12"/>
      <c r="C158" s="145"/>
      <c r="D158" s="88" t="s">
        <v>93</v>
      </c>
      <c r="E158" s="158">
        <f t="shared" si="78"/>
        <v>0</v>
      </c>
      <c r="F158" s="90">
        <f>defunciones!F31</f>
        <v>0</v>
      </c>
      <c r="G158" s="90">
        <f>defunciones!G31</f>
        <v>0</v>
      </c>
      <c r="H158" s="90">
        <f>defunciones!H31</f>
        <v>0</v>
      </c>
      <c r="I158" s="90">
        <f>defunciones!I31</f>
        <v>0</v>
      </c>
      <c r="J158" s="41">
        <f>defunciones!J31</f>
        <v>0</v>
      </c>
      <c r="K158" s="41">
        <f>defunciones!K31</f>
        <v>0</v>
      </c>
      <c r="L158" s="90">
        <f>defunciones!L31</f>
        <v>0</v>
      </c>
      <c r="M158" s="90">
        <f>defunciones!M31</f>
        <v>0</v>
      </c>
      <c r="N158" s="90">
        <f>defunciones!N31</f>
        <v>0</v>
      </c>
      <c r="O158" s="90">
        <f>defunciones!O31</f>
        <v>0</v>
      </c>
      <c r="P158" s="763">
        <f>defunciones!P31</f>
        <v>0</v>
      </c>
      <c r="Q158" s="767">
        <f>defunciones!Q31</f>
        <v>0</v>
      </c>
      <c r="R158" s="27"/>
      <c r="S158" s="9"/>
      <c r="T158" s="9"/>
      <c r="U158" s="10"/>
      <c r="V158" s="10"/>
      <c r="BP158" s="5"/>
    </row>
    <row r="159" spans="1:68" ht="15" hidden="1" customHeight="1" x14ac:dyDescent="0.25">
      <c r="C159" s="143" t="s">
        <v>267</v>
      </c>
      <c r="D159" s="156"/>
      <c r="E159" s="157">
        <f>SUM(F159:Q159)</f>
        <v>46</v>
      </c>
      <c r="F159" s="157">
        <f>SUM(F160:F167)</f>
        <v>4</v>
      </c>
      <c r="G159" s="157">
        <f t="shared" ref="G159:Q159" si="82">SUM(G160:G167)</f>
        <v>2</v>
      </c>
      <c r="H159" s="157">
        <f t="shared" si="82"/>
        <v>5</v>
      </c>
      <c r="I159" s="334">
        <f t="shared" si="82"/>
        <v>7</v>
      </c>
      <c r="J159" s="334">
        <f t="shared" si="82"/>
        <v>11</v>
      </c>
      <c r="K159" s="157">
        <f t="shared" si="82"/>
        <v>11</v>
      </c>
      <c r="L159" s="157">
        <f t="shared" si="82"/>
        <v>6</v>
      </c>
      <c r="M159" s="50">
        <f t="shared" si="82"/>
        <v>0</v>
      </c>
      <c r="N159" s="50">
        <f t="shared" si="82"/>
        <v>0</v>
      </c>
      <c r="O159" s="685">
        <f t="shared" si="82"/>
        <v>0</v>
      </c>
      <c r="P159" s="586">
        <f t="shared" si="82"/>
        <v>0</v>
      </c>
      <c r="Q159" s="596">
        <f t="shared" si="82"/>
        <v>0</v>
      </c>
      <c r="R159" s="27"/>
      <c r="S159" s="9"/>
      <c r="T159" s="9"/>
      <c r="U159" s="10"/>
      <c r="V159" s="10"/>
      <c r="BP159" s="5" t="s">
        <v>27</v>
      </c>
    </row>
    <row r="160" spans="1:68" ht="15" hidden="1" customHeight="1" x14ac:dyDescent="0.25">
      <c r="A160" s="661"/>
      <c r="B160" s="661"/>
      <c r="C160" s="80"/>
      <c r="D160" s="362" t="s">
        <v>204</v>
      </c>
      <c r="E160" s="50">
        <f t="shared" ref="E160:E167" si="83">SUM(F160:Q160)</f>
        <v>1</v>
      </c>
      <c r="F160" s="36">
        <f>defunciones!F58</f>
        <v>0</v>
      </c>
      <c r="G160" s="36">
        <f>defunciones!G58</f>
        <v>0</v>
      </c>
      <c r="H160" s="36">
        <f>defunciones!H58</f>
        <v>1</v>
      </c>
      <c r="I160" s="36">
        <f>defunciones!I58</f>
        <v>0</v>
      </c>
      <c r="J160" s="36">
        <f>defunciones!J58</f>
        <v>0</v>
      </c>
      <c r="K160" s="36">
        <f>defunciones!K58</f>
        <v>0</v>
      </c>
      <c r="L160" s="29">
        <f>defunciones!L58</f>
        <v>0</v>
      </c>
      <c r="M160" s="36"/>
      <c r="N160" s="36"/>
      <c r="O160" s="684"/>
      <c r="P160" s="36"/>
      <c r="Q160" s="36"/>
      <c r="R160" s="27"/>
      <c r="S160" s="9"/>
      <c r="T160" s="9"/>
      <c r="U160" s="10"/>
      <c r="V160" s="10"/>
      <c r="BP160" s="5"/>
    </row>
    <row r="161" spans="1:68" ht="15" hidden="1" customHeight="1" x14ac:dyDescent="0.25">
      <c r="A161" s="661"/>
      <c r="B161" s="661"/>
      <c r="C161" s="80"/>
      <c r="D161" s="78" t="s">
        <v>88</v>
      </c>
      <c r="E161" s="50">
        <f t="shared" si="83"/>
        <v>19</v>
      </c>
      <c r="F161" s="36">
        <f>defunciones!F59</f>
        <v>3</v>
      </c>
      <c r="G161" s="36">
        <f>defunciones!G59</f>
        <v>2</v>
      </c>
      <c r="H161" s="36">
        <f>defunciones!H59</f>
        <v>1</v>
      </c>
      <c r="I161" s="36">
        <f>defunciones!I59</f>
        <v>1</v>
      </c>
      <c r="J161" s="36">
        <f>defunciones!J59</f>
        <v>4</v>
      </c>
      <c r="K161" s="36">
        <f>defunciones!K59</f>
        <v>5</v>
      </c>
      <c r="L161" s="29">
        <f>defunciones!L59</f>
        <v>3</v>
      </c>
      <c r="M161" s="36"/>
      <c r="N161" s="36"/>
      <c r="O161" s="684"/>
      <c r="P161" s="36"/>
      <c r="Q161" s="36"/>
      <c r="R161" s="27"/>
      <c r="S161" s="9"/>
      <c r="T161" s="9"/>
      <c r="U161" s="10"/>
      <c r="V161" s="10"/>
      <c r="BP161" s="5"/>
    </row>
    <row r="162" spans="1:68" ht="15" hidden="1" customHeight="1" x14ac:dyDescent="0.25">
      <c r="A162" s="661"/>
      <c r="B162" s="661"/>
      <c r="C162" s="80"/>
      <c r="D162" s="78" t="s">
        <v>89</v>
      </c>
      <c r="E162" s="50">
        <f t="shared" si="83"/>
        <v>7</v>
      </c>
      <c r="F162" s="36">
        <f>defunciones!F60</f>
        <v>0</v>
      </c>
      <c r="G162" s="36">
        <f>defunciones!G60</f>
        <v>0</v>
      </c>
      <c r="H162" s="36">
        <f>defunciones!H60</f>
        <v>2</v>
      </c>
      <c r="I162" s="36">
        <f>defunciones!I60</f>
        <v>1</v>
      </c>
      <c r="J162" s="36">
        <f>defunciones!J60</f>
        <v>2</v>
      </c>
      <c r="K162" s="36">
        <f>defunciones!K60</f>
        <v>1</v>
      </c>
      <c r="L162" s="29">
        <f>defunciones!L60</f>
        <v>1</v>
      </c>
      <c r="M162" s="36"/>
      <c r="N162" s="36"/>
      <c r="O162" s="684"/>
      <c r="P162" s="36"/>
      <c r="Q162" s="36"/>
      <c r="R162" s="27"/>
      <c r="S162" s="9"/>
      <c r="T162" s="9"/>
      <c r="U162" s="10"/>
      <c r="V162" s="10"/>
      <c r="BP162" s="5"/>
    </row>
    <row r="163" spans="1:68" ht="15" hidden="1" customHeight="1" x14ac:dyDescent="0.25">
      <c r="A163" s="661"/>
      <c r="B163" s="661"/>
      <c r="C163" s="80"/>
      <c r="D163" s="78" t="s">
        <v>90</v>
      </c>
      <c r="E163" s="50">
        <f t="shared" si="83"/>
        <v>10</v>
      </c>
      <c r="F163" s="36">
        <f>defunciones!F61</f>
        <v>0</v>
      </c>
      <c r="G163" s="36">
        <f>defunciones!G61</f>
        <v>0</v>
      </c>
      <c r="H163" s="36">
        <f>defunciones!H61</f>
        <v>0</v>
      </c>
      <c r="I163" s="36">
        <f>defunciones!I61</f>
        <v>1</v>
      </c>
      <c r="J163" s="36">
        <f>defunciones!J61</f>
        <v>3</v>
      </c>
      <c r="K163" s="36">
        <f>defunciones!K61</f>
        <v>4</v>
      </c>
      <c r="L163" s="29">
        <f>defunciones!L61</f>
        <v>2</v>
      </c>
      <c r="M163" s="36"/>
      <c r="N163" s="36"/>
      <c r="O163" s="684"/>
      <c r="P163" s="36"/>
      <c r="Q163" s="36"/>
      <c r="R163" s="27"/>
      <c r="S163" s="9"/>
      <c r="T163" s="9"/>
      <c r="U163" s="10"/>
      <c r="V163" s="10"/>
      <c r="BP163" s="5"/>
    </row>
    <row r="164" spans="1:68" ht="15" hidden="1" customHeight="1" x14ac:dyDescent="0.25">
      <c r="A164" s="661"/>
      <c r="B164" s="661"/>
      <c r="C164" s="80"/>
      <c r="D164" s="78" t="s">
        <v>91</v>
      </c>
      <c r="E164" s="50">
        <f t="shared" si="83"/>
        <v>2</v>
      </c>
      <c r="F164" s="36">
        <f>defunciones!F62</f>
        <v>0</v>
      </c>
      <c r="G164" s="36">
        <f>defunciones!G62</f>
        <v>0</v>
      </c>
      <c r="H164" s="36">
        <f>defunciones!H62</f>
        <v>0</v>
      </c>
      <c r="I164" s="36">
        <f>defunciones!I62</f>
        <v>1</v>
      </c>
      <c r="J164" s="36">
        <f>defunciones!J62</f>
        <v>1</v>
      </c>
      <c r="K164" s="36">
        <f>defunciones!K62</f>
        <v>0</v>
      </c>
      <c r="L164" s="29">
        <f>defunciones!L62</f>
        <v>0</v>
      </c>
      <c r="M164" s="36"/>
      <c r="N164" s="36"/>
      <c r="O164" s="684"/>
      <c r="P164" s="36"/>
      <c r="Q164" s="36"/>
      <c r="R164" s="27"/>
      <c r="S164" s="9"/>
      <c r="T164" s="9"/>
      <c r="U164" s="10"/>
      <c r="V164" s="10"/>
      <c r="BP164" s="5"/>
    </row>
    <row r="165" spans="1:68" ht="15" hidden="1" customHeight="1" x14ac:dyDescent="0.25">
      <c r="A165" s="661"/>
      <c r="B165" s="661"/>
      <c r="C165" s="80"/>
      <c r="D165" s="78" t="s">
        <v>92</v>
      </c>
      <c r="E165" s="50">
        <f t="shared" si="83"/>
        <v>1</v>
      </c>
      <c r="F165" s="36">
        <f>defunciones!F63</f>
        <v>0</v>
      </c>
      <c r="G165" s="36">
        <f>defunciones!G63</f>
        <v>0</v>
      </c>
      <c r="H165" s="36">
        <f>defunciones!H63</f>
        <v>0</v>
      </c>
      <c r="I165" s="36">
        <f>defunciones!I63</f>
        <v>0</v>
      </c>
      <c r="J165" s="36">
        <f>defunciones!J63</f>
        <v>1</v>
      </c>
      <c r="K165" s="36">
        <f>defunciones!K63</f>
        <v>0</v>
      </c>
      <c r="L165" s="29">
        <f>defunciones!L63</f>
        <v>0</v>
      </c>
      <c r="M165" s="36"/>
      <c r="N165" s="36"/>
      <c r="O165" s="684"/>
      <c r="P165" s="36"/>
      <c r="Q165" s="36"/>
      <c r="R165" s="27"/>
      <c r="S165" s="9"/>
      <c r="T165" s="9"/>
      <c r="U165" s="10"/>
      <c r="V165" s="10"/>
      <c r="BP165" s="5"/>
    </row>
    <row r="166" spans="1:68" ht="15" hidden="1" customHeight="1" x14ac:dyDescent="0.25">
      <c r="A166" s="661"/>
      <c r="B166" s="661"/>
      <c r="C166" s="80"/>
      <c r="D166" s="78" t="s">
        <v>186</v>
      </c>
      <c r="E166" s="50">
        <f t="shared" si="83"/>
        <v>6</v>
      </c>
      <c r="F166" s="36">
        <f>defunciones!F64</f>
        <v>1</v>
      </c>
      <c r="G166" s="36">
        <f>defunciones!G64</f>
        <v>0</v>
      </c>
      <c r="H166" s="36">
        <f>defunciones!H64</f>
        <v>1</v>
      </c>
      <c r="I166" s="36">
        <f>defunciones!I64</f>
        <v>3</v>
      </c>
      <c r="J166" s="36">
        <f>defunciones!J64</f>
        <v>0</v>
      </c>
      <c r="K166" s="36">
        <f>defunciones!K64</f>
        <v>1</v>
      </c>
      <c r="L166" s="29">
        <f>defunciones!L64</f>
        <v>0</v>
      </c>
      <c r="M166" s="36"/>
      <c r="N166" s="36"/>
      <c r="O166" s="684"/>
      <c r="P166" s="36"/>
      <c r="Q166" s="36"/>
      <c r="R166" s="27"/>
      <c r="S166" s="9"/>
      <c r="T166" s="9"/>
      <c r="U166" s="10"/>
      <c r="V166" s="10"/>
      <c r="BP166" s="5"/>
    </row>
    <row r="167" spans="1:68" ht="15" hidden="1" customHeight="1" x14ac:dyDescent="0.25">
      <c r="A167" s="661"/>
      <c r="B167" s="661"/>
      <c r="C167" s="145"/>
      <c r="D167" s="88" t="s">
        <v>93</v>
      </c>
      <c r="E167" s="49">
        <f t="shared" si="83"/>
        <v>0</v>
      </c>
      <c r="F167" s="41">
        <f>defunciones!F65</f>
        <v>0</v>
      </c>
      <c r="G167" s="41">
        <f>defunciones!G65</f>
        <v>0</v>
      </c>
      <c r="H167" s="41">
        <f>defunciones!H65</f>
        <v>0</v>
      </c>
      <c r="I167" s="41">
        <f>defunciones!I65</f>
        <v>0</v>
      </c>
      <c r="J167" s="41">
        <f>defunciones!J65</f>
        <v>0</v>
      </c>
      <c r="K167" s="41">
        <f>defunciones!K65</f>
        <v>0</v>
      </c>
      <c r="L167" s="673">
        <f>defunciones!L65</f>
        <v>0</v>
      </c>
      <c r="M167" s="41"/>
      <c r="N167" s="41"/>
      <c r="O167" s="686"/>
      <c r="P167" s="90"/>
      <c r="Q167" s="90"/>
      <c r="R167" s="27"/>
      <c r="S167" s="9"/>
      <c r="T167" s="9"/>
      <c r="U167" s="10"/>
      <c r="V167" s="10"/>
      <c r="BP167" s="5"/>
    </row>
    <row r="168" spans="1:68" ht="15" hidden="1" customHeight="1" x14ac:dyDescent="0.25">
      <c r="A168" s="492"/>
      <c r="B168" s="492"/>
      <c r="C168" s="624" t="s">
        <v>197</v>
      </c>
      <c r="D168" s="623"/>
      <c r="E168" s="621">
        <f t="shared" ref="E168:E169" si="84">SUM(F168:Q168)</f>
        <v>436</v>
      </c>
      <c r="F168" s="619">
        <v>190</v>
      </c>
      <c r="G168" s="619">
        <v>246</v>
      </c>
      <c r="H168" s="519"/>
      <c r="I168" s="639"/>
      <c r="J168" s="520"/>
      <c r="K168" s="521"/>
      <c r="L168" s="521"/>
      <c r="M168" s="521"/>
      <c r="N168" s="562"/>
      <c r="O168" s="562"/>
      <c r="P168" s="562"/>
      <c r="Q168" s="598"/>
      <c r="R168" s="26"/>
      <c r="S168" s="9"/>
      <c r="T168" s="9"/>
      <c r="U168" s="10"/>
      <c r="V168" s="10"/>
      <c r="BP168" s="5"/>
    </row>
    <row r="169" spans="1:68" ht="15" hidden="1" customHeight="1" x14ac:dyDescent="0.25">
      <c r="A169" s="492"/>
      <c r="B169" s="492"/>
      <c r="C169" s="625" t="s">
        <v>198</v>
      </c>
      <c r="D169" s="493"/>
      <c r="E169" s="622">
        <f t="shared" si="84"/>
        <v>483</v>
      </c>
      <c r="F169" s="620">
        <v>256</v>
      </c>
      <c r="G169" s="620">
        <v>227</v>
      </c>
      <c r="H169" s="522"/>
      <c r="I169" s="640"/>
      <c r="J169" s="521"/>
      <c r="K169" s="521"/>
      <c r="L169" s="523"/>
      <c r="M169" s="521"/>
      <c r="N169" s="562"/>
      <c r="O169" s="562"/>
      <c r="P169" s="562"/>
      <c r="Q169" s="598"/>
      <c r="R169" s="26"/>
      <c r="S169" s="9"/>
      <c r="T169" s="9"/>
      <c r="U169" s="10"/>
      <c r="V169" s="10"/>
      <c r="BP169" s="5"/>
    </row>
    <row r="170" spans="1:68" ht="20.100000000000001" customHeight="1" x14ac:dyDescent="0.25">
      <c r="C170" s="15" t="s">
        <v>46</v>
      </c>
      <c r="D170" s="282"/>
      <c r="E170" s="283"/>
      <c r="F170" s="245"/>
      <c r="G170" s="245"/>
      <c r="H170" s="246"/>
      <c r="I170" s="246"/>
      <c r="J170" s="246"/>
      <c r="K170" s="246"/>
      <c r="L170" s="247"/>
      <c r="M170" s="247"/>
      <c r="N170" s="247"/>
      <c r="O170" s="247"/>
      <c r="P170" s="247"/>
      <c r="Q170" s="245"/>
      <c r="R170" s="245"/>
      <c r="S170" s="245"/>
      <c r="T170" s="245"/>
      <c r="U170" s="244"/>
      <c r="V170" s="244"/>
      <c r="BP170" s="5" t="s">
        <v>30</v>
      </c>
    </row>
    <row r="171" spans="1:68" s="244" customFormat="1" ht="20.100000000000001" customHeight="1" x14ac:dyDescent="0.25">
      <c r="F171" s="245"/>
      <c r="G171" s="245"/>
      <c r="H171" s="246"/>
      <c r="I171" s="246"/>
      <c r="J171" s="246"/>
      <c r="K171" s="246"/>
      <c r="L171" s="247"/>
      <c r="M171" s="247"/>
      <c r="N171" s="247"/>
      <c r="O171" s="247"/>
      <c r="P171" s="247"/>
      <c r="Q171" s="245"/>
      <c r="R171" s="245"/>
      <c r="S171" s="245"/>
      <c r="T171" s="245"/>
      <c r="BP171" s="380"/>
    </row>
    <row r="172" spans="1:68" s="244" customFormat="1" ht="20.100000000000001" hidden="1" customHeight="1" x14ac:dyDescent="0.25">
      <c r="C172" s="287"/>
      <c r="D172" s="374" t="s">
        <v>94</v>
      </c>
      <c r="E172" s="381">
        <f>SUM(F172:Q172)</f>
        <v>365</v>
      </c>
      <c r="F172" s="247">
        <v>31</v>
      </c>
      <c r="G172" s="247">
        <v>28</v>
      </c>
      <c r="H172" s="287">
        <v>31</v>
      </c>
      <c r="I172" s="287">
        <v>30</v>
      </c>
      <c r="J172" s="287">
        <v>31</v>
      </c>
      <c r="K172" s="287">
        <v>30</v>
      </c>
      <c r="L172" s="287">
        <v>31</v>
      </c>
      <c r="M172" s="287">
        <v>31</v>
      </c>
      <c r="N172" s="287">
        <v>30</v>
      </c>
      <c r="O172" s="247">
        <v>31</v>
      </c>
      <c r="P172" s="247">
        <v>30</v>
      </c>
      <c r="Q172" s="247">
        <v>31</v>
      </c>
      <c r="BP172" s="380"/>
    </row>
    <row r="173" spans="1:68" s="244" customFormat="1" ht="20.100000000000001" customHeight="1" x14ac:dyDescent="0.25">
      <c r="C173" s="248"/>
      <c r="D173" s="248"/>
      <c r="E173" s="249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BP173" s="380"/>
    </row>
    <row r="174" spans="1:68" s="244" customFormat="1" ht="20.100000000000001" customHeight="1" x14ac:dyDescent="0.25">
      <c r="C174" s="248"/>
      <c r="D174" s="248"/>
      <c r="E174" s="249"/>
      <c r="F174" s="70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1"/>
      <c r="BP174" s="380"/>
    </row>
    <row r="175" spans="1:68" s="244" customFormat="1" ht="20.100000000000001" customHeight="1" x14ac:dyDescent="0.25">
      <c r="C175" s="245"/>
      <c r="D175" s="245"/>
      <c r="E175" s="249"/>
      <c r="F175" s="250"/>
      <c r="G175" s="250"/>
      <c r="H175" s="245"/>
      <c r="I175" s="245"/>
      <c r="J175" s="245"/>
      <c r="K175" s="245"/>
      <c r="L175" s="245"/>
      <c r="M175" s="245"/>
      <c r="N175" s="245"/>
      <c r="O175" s="245"/>
      <c r="P175" s="245"/>
      <c r="V175" s="494"/>
      <c r="W175" s="494"/>
      <c r="X175" s="494"/>
      <c r="Y175" s="494"/>
      <c r="Z175" s="494"/>
      <c r="AA175" s="494"/>
      <c r="AB175" s="494"/>
      <c r="BP175" s="380"/>
    </row>
    <row r="176" spans="1:68" s="244" customFormat="1" ht="20.100000000000001" customHeight="1" x14ac:dyDescent="0.25">
      <c r="C176" s="245"/>
      <c r="D176" s="245"/>
      <c r="E176" s="249"/>
      <c r="F176" s="250"/>
      <c r="G176" s="250"/>
      <c r="H176" s="245"/>
      <c r="I176" s="245"/>
      <c r="J176" s="245"/>
      <c r="K176" s="245"/>
      <c r="L176" s="245"/>
      <c r="M176" s="245"/>
      <c r="N176" s="245"/>
      <c r="O176" s="245"/>
      <c r="P176" s="245"/>
      <c r="V176" s="494"/>
      <c r="W176" s="494"/>
      <c r="X176" s="494"/>
      <c r="Y176" s="494"/>
      <c r="Z176" s="494"/>
      <c r="AA176" s="494"/>
      <c r="AB176" s="494"/>
      <c r="BP176" s="380"/>
    </row>
    <row r="177" spans="3:68" ht="20.100000000000001" customHeight="1" x14ac:dyDescent="0.25"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4"/>
      <c r="R177" s="244"/>
      <c r="S177" s="244"/>
      <c r="T177" s="244"/>
      <c r="U177" s="244"/>
      <c r="V177" s="495"/>
      <c r="W177" s="495"/>
      <c r="X177" s="495"/>
      <c r="Y177" s="495"/>
      <c r="Z177" s="495"/>
      <c r="AA177" s="496"/>
      <c r="AB177" s="496"/>
      <c r="BP177" s="5"/>
    </row>
    <row r="178" spans="3:68" x14ac:dyDescent="0.25"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4"/>
      <c r="R178" s="244"/>
      <c r="S178" s="244"/>
      <c r="T178" s="244"/>
      <c r="U178" s="244"/>
      <c r="V178" s="496"/>
      <c r="W178" s="497"/>
      <c r="X178" s="497"/>
      <c r="Y178" s="497"/>
      <c r="Z178" s="497"/>
      <c r="AA178" s="496"/>
      <c r="AB178" s="496"/>
      <c r="BP178" s="5"/>
    </row>
    <row r="179" spans="3:68" x14ac:dyDescent="0.25"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4"/>
      <c r="R179" s="244"/>
      <c r="S179" s="244"/>
      <c r="T179" s="244"/>
      <c r="U179" s="244"/>
      <c r="V179" s="496"/>
      <c r="W179" s="497"/>
      <c r="X179" s="497"/>
      <c r="Y179" s="497"/>
      <c r="Z179" s="497"/>
      <c r="AA179" s="496"/>
      <c r="AB179" s="496"/>
      <c r="BP179" s="5"/>
    </row>
    <row r="180" spans="3:68" x14ac:dyDescent="0.25"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4"/>
      <c r="R180" s="244"/>
      <c r="S180" s="244"/>
      <c r="T180" s="244"/>
      <c r="U180" s="244"/>
      <c r="V180" s="496"/>
      <c r="W180" s="497"/>
      <c r="X180" s="497"/>
      <c r="Y180" s="497"/>
      <c r="Z180" s="497"/>
      <c r="AA180" s="496"/>
      <c r="AB180" s="496"/>
    </row>
    <row r="181" spans="3:68" x14ac:dyDescent="0.25"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496"/>
      <c r="W181" s="497"/>
      <c r="X181" s="497"/>
      <c r="Y181" s="497"/>
      <c r="Z181" s="497"/>
      <c r="AA181" s="496"/>
      <c r="AB181" s="496"/>
    </row>
    <row r="182" spans="3:68" x14ac:dyDescent="0.25">
      <c r="C182" s="10"/>
      <c r="D182" s="10"/>
      <c r="E182" s="10"/>
      <c r="F182" s="10"/>
      <c r="G182" s="10"/>
      <c r="H182" s="10"/>
      <c r="I182" s="10"/>
      <c r="J182" s="10"/>
      <c r="V182" s="496"/>
      <c r="W182" s="497"/>
      <c r="X182" s="497"/>
      <c r="Y182" s="497"/>
      <c r="Z182" s="497"/>
      <c r="AA182" s="496"/>
      <c r="AB182" s="496"/>
    </row>
    <row r="183" spans="3:68" x14ac:dyDescent="0.25">
      <c r="V183" s="496"/>
      <c r="W183" s="497"/>
      <c r="X183" s="497"/>
      <c r="Y183" s="497"/>
      <c r="Z183" s="497"/>
      <c r="AA183" s="496"/>
      <c r="AB183" s="496"/>
    </row>
    <row r="184" spans="3:68" x14ac:dyDescent="0.25">
      <c r="V184" s="496"/>
      <c r="W184" s="497"/>
      <c r="X184" s="497"/>
      <c r="Y184" s="497"/>
      <c r="Z184" s="497"/>
      <c r="AA184" s="496"/>
      <c r="AB184" s="496"/>
    </row>
    <row r="185" spans="3:68" x14ac:dyDescent="0.25">
      <c r="V185" s="496"/>
      <c r="W185" s="497"/>
      <c r="X185" s="497"/>
      <c r="Y185" s="497"/>
      <c r="Z185" s="497"/>
      <c r="AA185" s="496"/>
      <c r="AB185" s="496"/>
    </row>
    <row r="186" spans="3:68" x14ac:dyDescent="0.25">
      <c r="V186" s="496"/>
      <c r="W186" s="497"/>
      <c r="X186" s="497"/>
      <c r="Y186" s="497"/>
      <c r="Z186" s="497"/>
      <c r="AA186" s="496"/>
      <c r="AB186" s="496"/>
    </row>
    <row r="187" spans="3:68" x14ac:dyDescent="0.25">
      <c r="V187" s="496"/>
      <c r="W187" s="497"/>
      <c r="X187" s="497"/>
      <c r="Y187" s="497"/>
      <c r="Z187" s="497"/>
      <c r="AA187" s="496"/>
      <c r="AB187" s="496"/>
    </row>
    <row r="188" spans="3:68" x14ac:dyDescent="0.25">
      <c r="V188" s="496"/>
      <c r="W188" s="497"/>
      <c r="X188" s="497"/>
      <c r="Y188" s="497"/>
      <c r="Z188" s="497"/>
      <c r="AA188" s="496"/>
      <c r="AB188" s="496"/>
    </row>
    <row r="189" spans="3:68" x14ac:dyDescent="0.25">
      <c r="V189" s="496"/>
      <c r="W189" s="496"/>
      <c r="X189" s="496"/>
      <c r="Y189" s="496"/>
      <c r="Z189" s="496"/>
      <c r="AA189" s="496"/>
      <c r="AB189" s="496"/>
    </row>
    <row r="190" spans="3:68" x14ac:dyDescent="0.25">
      <c r="V190" s="496"/>
      <c r="W190" s="496"/>
      <c r="X190" s="496"/>
      <c r="Y190" s="496"/>
      <c r="Z190" s="496"/>
      <c r="AA190" s="496"/>
      <c r="AB190" s="496"/>
    </row>
    <row r="191" spans="3:68" x14ac:dyDescent="0.25">
      <c r="V191" s="496"/>
      <c r="W191" s="496"/>
      <c r="X191" s="496"/>
      <c r="Y191" s="496"/>
      <c r="Z191" s="496"/>
      <c r="AA191" s="496"/>
      <c r="AB191" s="496"/>
    </row>
    <row r="192" spans="3:68" x14ac:dyDescent="0.25">
      <c r="V192" s="496"/>
      <c r="W192" s="496"/>
      <c r="X192" s="496"/>
      <c r="Y192" s="496"/>
      <c r="Z192" s="496"/>
      <c r="AA192" s="496"/>
      <c r="AB192" s="496"/>
    </row>
    <row r="193" spans="22:28" x14ac:dyDescent="0.25">
      <c r="V193" s="496"/>
      <c r="W193" s="496"/>
      <c r="X193" s="496"/>
      <c r="Y193" s="496"/>
      <c r="Z193" s="496"/>
      <c r="AA193" s="496"/>
      <c r="AB193" s="496"/>
    </row>
    <row r="194" spans="22:28" x14ac:dyDescent="0.25">
      <c r="V194" s="496"/>
      <c r="W194" s="496"/>
      <c r="X194" s="496"/>
      <c r="Y194" s="496"/>
      <c r="Z194" s="496"/>
      <c r="AA194" s="496"/>
      <c r="AB194" s="496"/>
    </row>
    <row r="195" spans="22:28" x14ac:dyDescent="0.25">
      <c r="V195" s="496"/>
      <c r="W195" s="496"/>
      <c r="X195" s="496"/>
      <c r="Y195" s="496"/>
      <c r="Z195" s="496"/>
      <c r="AA195" s="496"/>
      <c r="AB195" s="496"/>
    </row>
    <row r="196" spans="22:28" x14ac:dyDescent="0.25">
      <c r="V196" s="496"/>
      <c r="W196" s="496"/>
      <c r="X196" s="496"/>
      <c r="Y196" s="496"/>
      <c r="Z196" s="496"/>
      <c r="AA196" s="496"/>
      <c r="AB196" s="496"/>
    </row>
    <row r="197" spans="22:28" x14ac:dyDescent="0.25">
      <c r="V197" s="496"/>
      <c r="W197" s="496"/>
      <c r="X197" s="496"/>
      <c r="Y197" s="496"/>
      <c r="Z197" s="496"/>
      <c r="AA197" s="496"/>
      <c r="AB197" s="496"/>
    </row>
  </sheetData>
  <sheetProtection algorithmName="SHA-512" hashValue="NfGAgvm6/jsJbawolHlATIBqAWZAUS5Qmn0edBpBr48zbAjaKTg8NOTCCZ8zAM8LHTrovWIA/L8Nh4JCkCyEkw==" saltValue="8VsilwVKTYMjlGw9ftc0Yw==" spinCount="100000" sheet="1" objects="1" scenarios="1"/>
  <protectedRanges>
    <protectedRange sqref="A33" name="Rango1"/>
  </protectedRanges>
  <mergeCells count="3">
    <mergeCell ref="C5:D5"/>
    <mergeCell ref="A15:B15"/>
    <mergeCell ref="A24:B24"/>
  </mergeCells>
  <pageMargins left="0.31" right="0" top="0.31496062992125984" bottom="0.15748031496062992" header="0.31496062992125984" footer="0.15748031496062992"/>
  <pageSetup paperSize="9" scale="75" orientation="portrait" horizontalDpi="4294967294" verticalDpi="429496729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9">
    <tabColor rgb="FF00B050"/>
  </sheetPr>
  <dimension ref="A2:BN130"/>
  <sheetViews>
    <sheetView showGridLines="0" zoomScale="90" zoomScaleNormal="90" workbookViewId="0">
      <pane xSplit="4" ySplit="5" topLeftCell="E6" activePane="bottomRight" state="frozen"/>
      <selection activeCell="F35" sqref="F35"/>
      <selection pane="topRight" activeCell="F35" sqref="F35"/>
      <selection pane="bottomLeft" activeCell="F35" sqref="F35"/>
      <selection pane="bottomRight" activeCell="Q5" sqref="Q5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3" style="1" customWidth="1"/>
    <col min="4" max="4" width="51.42578125" style="1" customWidth="1"/>
    <col min="5" max="5" width="8.140625" style="1" customWidth="1"/>
    <col min="6" max="6" width="7.140625" style="1" customWidth="1"/>
    <col min="7" max="7" width="6.42578125" style="1" customWidth="1"/>
    <col min="8" max="9" width="7.28515625" style="1" customWidth="1"/>
    <col min="10" max="10" width="7.5703125" style="1" customWidth="1"/>
    <col min="11" max="11" width="7.28515625" style="1" customWidth="1"/>
    <col min="12" max="12" width="6.5703125" style="1" customWidth="1"/>
    <col min="13" max="13" width="7.5703125" style="1" customWidth="1"/>
    <col min="14" max="14" width="7" style="1" customWidth="1"/>
    <col min="15" max="17" width="6.28515625" style="1" customWidth="1"/>
    <col min="18" max="21" width="11.42578125" style="1" customWidth="1"/>
    <col min="22" max="65" width="11.42578125" style="1"/>
    <col min="66" max="66" width="42.42578125" style="1" customWidth="1"/>
    <col min="67" max="68" width="11.42578125" style="1"/>
    <col min="69" max="69" width="44.7109375" style="1" customWidth="1"/>
    <col min="70" max="16384" width="11.42578125" style="1"/>
  </cols>
  <sheetData>
    <row r="2" spans="1:66" x14ac:dyDescent="0.25">
      <c r="C2" s="2"/>
      <c r="D2" s="2"/>
      <c r="E2" s="2"/>
    </row>
    <row r="3" spans="1:66" ht="33.7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3"/>
      <c r="M3" s="4"/>
      <c r="N3" s="4"/>
      <c r="O3" s="4"/>
      <c r="P3" s="4"/>
      <c r="Q3" s="4"/>
      <c r="BN3" s="5" t="s">
        <v>0</v>
      </c>
    </row>
    <row r="4" spans="1:66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BN4" s="5"/>
    </row>
    <row r="5" spans="1:66" ht="33.75" customHeight="1" x14ac:dyDescent="0.25">
      <c r="A5" s="6"/>
      <c r="C5" s="800" t="s">
        <v>1</v>
      </c>
      <c r="D5" s="802"/>
      <c r="E5" s="8" t="s">
        <v>230</v>
      </c>
      <c r="F5" s="7" t="s">
        <v>2</v>
      </c>
      <c r="G5" s="7" t="s">
        <v>3</v>
      </c>
      <c r="H5" s="7" t="s">
        <v>4</v>
      </c>
      <c r="I5" s="418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10</v>
      </c>
      <c r="O5" s="418" t="s">
        <v>11</v>
      </c>
      <c r="P5" s="7" t="s">
        <v>12</v>
      </c>
      <c r="Q5" s="7" t="s">
        <v>13</v>
      </c>
      <c r="R5" s="9"/>
      <c r="S5" s="10"/>
      <c r="T5" s="10"/>
      <c r="BN5" s="5" t="s">
        <v>14</v>
      </c>
    </row>
    <row r="6" spans="1:66" ht="15" customHeight="1" x14ac:dyDescent="0.25">
      <c r="C6" s="130" t="s">
        <v>41</v>
      </c>
      <c r="D6" s="131"/>
      <c r="E6" s="132">
        <f t="shared" ref="E6:E12" si="0">SUM(F6:Q6)</f>
        <v>1759</v>
      </c>
      <c r="F6" s="132">
        <f>SUM(F7:F12)</f>
        <v>155</v>
      </c>
      <c r="G6" s="132">
        <f t="shared" ref="G6:Q6" si="1">SUM(G7:G12)</f>
        <v>157</v>
      </c>
      <c r="H6" s="132">
        <f t="shared" si="1"/>
        <v>157</v>
      </c>
      <c r="I6" s="165">
        <f t="shared" si="1"/>
        <v>160</v>
      </c>
      <c r="J6" s="132">
        <f t="shared" si="1"/>
        <v>131</v>
      </c>
      <c r="K6" s="132">
        <f t="shared" si="1"/>
        <v>137</v>
      </c>
      <c r="L6" s="132">
        <f t="shared" si="1"/>
        <v>158</v>
      </c>
      <c r="M6" s="132">
        <f t="shared" si="1"/>
        <v>151</v>
      </c>
      <c r="N6" s="132">
        <f t="shared" si="1"/>
        <v>157</v>
      </c>
      <c r="O6" s="124">
        <f t="shared" si="1"/>
        <v>124</v>
      </c>
      <c r="P6" s="217">
        <f>SUM(P7:P12)</f>
        <v>141</v>
      </c>
      <c r="Q6" s="587">
        <f t="shared" si="1"/>
        <v>131</v>
      </c>
      <c r="R6" s="9"/>
      <c r="S6" s="10"/>
      <c r="T6" s="10"/>
      <c r="BN6" s="5" t="s">
        <v>15</v>
      </c>
    </row>
    <row r="7" spans="1:66" ht="15" customHeight="1" x14ac:dyDescent="0.25">
      <c r="C7" s="76"/>
      <c r="D7" s="159" t="s">
        <v>79</v>
      </c>
      <c r="E7" s="77">
        <f t="shared" si="0"/>
        <v>244</v>
      </c>
      <c r="F7" s="36">
        <v>20</v>
      </c>
      <c r="G7" s="36">
        <v>19</v>
      </c>
      <c r="H7" s="307">
        <v>20</v>
      </c>
      <c r="I7" s="307">
        <v>16</v>
      </c>
      <c r="J7" s="307">
        <v>19</v>
      </c>
      <c r="K7" s="307">
        <v>15</v>
      </c>
      <c r="L7" s="307">
        <v>19</v>
      </c>
      <c r="M7" s="307">
        <v>27</v>
      </c>
      <c r="N7" s="307">
        <v>34</v>
      </c>
      <c r="O7" s="307">
        <v>16</v>
      </c>
      <c r="P7" s="307">
        <v>20</v>
      </c>
      <c r="Q7" s="473">
        <v>19</v>
      </c>
      <c r="R7" s="9"/>
      <c r="S7" s="10"/>
      <c r="T7" s="10"/>
      <c r="BN7" s="5"/>
    </row>
    <row r="8" spans="1:66" ht="15" customHeight="1" x14ac:dyDescent="0.25">
      <c r="C8" s="76"/>
      <c r="D8" s="159" t="s">
        <v>75</v>
      </c>
      <c r="E8" s="77">
        <f t="shared" si="0"/>
        <v>495</v>
      </c>
      <c r="F8" s="36">
        <v>45</v>
      </c>
      <c r="G8" s="36">
        <v>48</v>
      </c>
      <c r="H8" s="307">
        <v>39</v>
      </c>
      <c r="I8" s="307">
        <v>39</v>
      </c>
      <c r="J8" s="307">
        <v>44</v>
      </c>
      <c r="K8" s="307">
        <v>38</v>
      </c>
      <c r="L8" s="307">
        <v>44</v>
      </c>
      <c r="M8" s="307">
        <v>38</v>
      </c>
      <c r="N8" s="307">
        <v>39</v>
      </c>
      <c r="O8" s="307">
        <v>37</v>
      </c>
      <c r="P8" s="307">
        <v>52</v>
      </c>
      <c r="Q8" s="473">
        <v>32</v>
      </c>
      <c r="R8" s="9"/>
      <c r="S8" s="10"/>
      <c r="T8" s="10"/>
      <c r="BN8" s="5"/>
    </row>
    <row r="9" spans="1:66" ht="15" customHeight="1" x14ac:dyDescent="0.25">
      <c r="C9" s="76"/>
      <c r="D9" s="159" t="s">
        <v>76</v>
      </c>
      <c r="E9" s="77">
        <f t="shared" si="0"/>
        <v>217</v>
      </c>
      <c r="F9" s="36">
        <v>18</v>
      </c>
      <c r="G9" s="36">
        <v>16</v>
      </c>
      <c r="H9" s="307">
        <v>22</v>
      </c>
      <c r="I9" s="307">
        <v>21</v>
      </c>
      <c r="J9" s="307">
        <v>11</v>
      </c>
      <c r="K9" s="307">
        <v>19</v>
      </c>
      <c r="L9" s="307">
        <v>24</v>
      </c>
      <c r="M9" s="307">
        <v>18</v>
      </c>
      <c r="N9" s="307">
        <v>18</v>
      </c>
      <c r="O9" s="307">
        <v>15</v>
      </c>
      <c r="P9" s="307">
        <v>15</v>
      </c>
      <c r="Q9" s="473">
        <v>20</v>
      </c>
      <c r="R9" s="9"/>
      <c r="S9" s="10"/>
      <c r="T9" s="10"/>
      <c r="BN9" s="5"/>
    </row>
    <row r="10" spans="1:66" ht="15" customHeight="1" x14ac:dyDescent="0.25">
      <c r="C10" s="76"/>
      <c r="D10" s="159" t="s">
        <v>205</v>
      </c>
      <c r="E10" s="77">
        <f t="shared" si="0"/>
        <v>276</v>
      </c>
      <c r="F10" s="36">
        <v>24</v>
      </c>
      <c r="G10" s="36">
        <v>24</v>
      </c>
      <c r="H10" s="307">
        <v>34</v>
      </c>
      <c r="I10" s="307">
        <v>35</v>
      </c>
      <c r="J10" s="307">
        <v>14</v>
      </c>
      <c r="K10" s="307">
        <v>24</v>
      </c>
      <c r="L10" s="307">
        <v>23</v>
      </c>
      <c r="M10" s="307">
        <v>27</v>
      </c>
      <c r="N10" s="307">
        <v>20</v>
      </c>
      <c r="O10" s="307">
        <v>19</v>
      </c>
      <c r="P10" s="307">
        <v>17</v>
      </c>
      <c r="Q10" s="473">
        <v>15</v>
      </c>
      <c r="R10" s="9"/>
      <c r="S10" s="10"/>
      <c r="T10" s="10"/>
      <c r="BN10" s="5"/>
    </row>
    <row r="11" spans="1:66" ht="15" customHeight="1" x14ac:dyDescent="0.25">
      <c r="C11" s="76"/>
      <c r="D11" s="159" t="s">
        <v>77</v>
      </c>
      <c r="E11" s="77">
        <f t="shared" si="0"/>
        <v>309</v>
      </c>
      <c r="F11" s="36">
        <v>29</v>
      </c>
      <c r="G11" s="36">
        <v>30</v>
      </c>
      <c r="H11" s="307">
        <v>29</v>
      </c>
      <c r="I11" s="307">
        <v>27</v>
      </c>
      <c r="J11" s="307">
        <v>32</v>
      </c>
      <c r="K11" s="307">
        <v>26</v>
      </c>
      <c r="L11" s="307">
        <v>29</v>
      </c>
      <c r="M11" s="307">
        <v>27</v>
      </c>
      <c r="N11" s="307">
        <v>20</v>
      </c>
      <c r="O11" s="307">
        <v>19</v>
      </c>
      <c r="P11" s="307">
        <v>22</v>
      </c>
      <c r="Q11" s="473">
        <v>19</v>
      </c>
      <c r="R11" s="9"/>
      <c r="S11" s="10"/>
      <c r="T11" s="10"/>
      <c r="BN11" s="5"/>
    </row>
    <row r="12" spans="1:66" ht="15" customHeight="1" x14ac:dyDescent="0.25">
      <c r="C12" s="160"/>
      <c r="D12" s="161" t="s">
        <v>78</v>
      </c>
      <c r="E12" s="83">
        <f t="shared" si="0"/>
        <v>218</v>
      </c>
      <c r="F12" s="84">
        <v>19</v>
      </c>
      <c r="G12" s="84">
        <v>20</v>
      </c>
      <c r="H12" s="307">
        <v>13</v>
      </c>
      <c r="I12" s="307">
        <v>22</v>
      </c>
      <c r="J12" s="307">
        <v>11</v>
      </c>
      <c r="K12" s="307">
        <v>15</v>
      </c>
      <c r="L12" s="307">
        <v>19</v>
      </c>
      <c r="M12" s="307">
        <v>14</v>
      </c>
      <c r="N12" s="319">
        <v>26</v>
      </c>
      <c r="O12" s="319">
        <v>18</v>
      </c>
      <c r="P12" s="319">
        <v>15</v>
      </c>
      <c r="Q12" s="726">
        <v>26</v>
      </c>
      <c r="R12" s="9"/>
      <c r="S12" s="10"/>
      <c r="T12" s="10"/>
      <c r="BN12" s="5"/>
    </row>
    <row r="13" spans="1:66" ht="15" customHeight="1" x14ac:dyDescent="0.25">
      <c r="A13" s="799"/>
      <c r="B13" s="799"/>
      <c r="C13" s="162" t="s">
        <v>166</v>
      </c>
      <c r="D13" s="163"/>
      <c r="E13" s="164">
        <f t="shared" ref="E13:E19" si="2">AVERAGE(F13:N13)</f>
        <v>59</v>
      </c>
      <c r="F13" s="165">
        <f>SUM(F14:F19)</f>
        <v>59</v>
      </c>
      <c r="G13" s="165">
        <f t="shared" ref="G13:Q13" si="3">SUM(G14:G19)</f>
        <v>59</v>
      </c>
      <c r="H13" s="117">
        <f t="shared" si="3"/>
        <v>59</v>
      </c>
      <c r="I13" s="117">
        <f t="shared" si="3"/>
        <v>59</v>
      </c>
      <c r="J13" s="117">
        <f t="shared" si="3"/>
        <v>59</v>
      </c>
      <c r="K13" s="122">
        <f t="shared" si="3"/>
        <v>59</v>
      </c>
      <c r="L13" s="122">
        <f t="shared" si="3"/>
        <v>59</v>
      </c>
      <c r="M13" s="122">
        <f t="shared" si="3"/>
        <v>59</v>
      </c>
      <c r="N13" s="77">
        <f t="shared" si="3"/>
        <v>59</v>
      </c>
      <c r="O13" s="165">
        <f t="shared" si="3"/>
        <v>59</v>
      </c>
      <c r="P13" s="77">
        <f t="shared" si="3"/>
        <v>59</v>
      </c>
      <c r="Q13" s="727">
        <f t="shared" si="3"/>
        <v>59</v>
      </c>
      <c r="R13" s="9"/>
      <c r="S13" s="10"/>
      <c r="T13" s="10"/>
      <c r="BN13" s="5" t="s">
        <v>17</v>
      </c>
    </row>
    <row r="14" spans="1:66" ht="15" customHeight="1" x14ac:dyDescent="0.25">
      <c r="A14" s="12"/>
      <c r="B14" s="12"/>
      <c r="C14" s="87"/>
      <c r="D14" s="159" t="s">
        <v>79</v>
      </c>
      <c r="E14" s="134">
        <f t="shared" si="2"/>
        <v>9</v>
      </c>
      <c r="F14" s="36">
        <f>egresos!F30</f>
        <v>9</v>
      </c>
      <c r="G14" s="36">
        <f>egresos!G30</f>
        <v>9</v>
      </c>
      <c r="H14" s="36">
        <f>egresos!H30</f>
        <v>9</v>
      </c>
      <c r="I14" s="36">
        <f>egresos!I30</f>
        <v>9</v>
      </c>
      <c r="J14" s="36">
        <f>egresos!J30</f>
        <v>9</v>
      </c>
      <c r="K14" s="36">
        <f>egresos!K30</f>
        <v>9</v>
      </c>
      <c r="L14" s="36">
        <f>egresos!L30</f>
        <v>9</v>
      </c>
      <c r="M14" s="36">
        <f>egresos!M30</f>
        <v>9</v>
      </c>
      <c r="N14" s="36">
        <f>egresos!N30</f>
        <v>9</v>
      </c>
      <c r="O14" s="36">
        <f>egresos!O30</f>
        <v>9</v>
      </c>
      <c r="P14" s="36">
        <f>egresos!P30</f>
        <v>9</v>
      </c>
      <c r="Q14" s="589">
        <f>egresos!Q30</f>
        <v>9</v>
      </c>
      <c r="R14" s="9"/>
      <c r="S14" s="10"/>
      <c r="T14" s="10"/>
      <c r="BN14" s="5"/>
    </row>
    <row r="15" spans="1:66" ht="15" customHeight="1" x14ac:dyDescent="0.25">
      <c r="A15" s="12"/>
      <c r="B15" s="12"/>
      <c r="C15" s="87"/>
      <c r="D15" s="257" t="s">
        <v>75</v>
      </c>
      <c r="E15" s="134">
        <f t="shared" si="2"/>
        <v>14</v>
      </c>
      <c r="F15" s="36">
        <f>egresos!F31</f>
        <v>14</v>
      </c>
      <c r="G15" s="36">
        <f>egresos!G31</f>
        <v>14</v>
      </c>
      <c r="H15" s="36">
        <f>egresos!H31</f>
        <v>14</v>
      </c>
      <c r="I15" s="36">
        <f>egresos!I31</f>
        <v>14</v>
      </c>
      <c r="J15" s="36">
        <f>egresos!J31</f>
        <v>14</v>
      </c>
      <c r="K15" s="36">
        <f>egresos!K31</f>
        <v>14</v>
      </c>
      <c r="L15" s="36">
        <f>egresos!L31</f>
        <v>14</v>
      </c>
      <c r="M15" s="36">
        <f>egresos!M31</f>
        <v>14</v>
      </c>
      <c r="N15" s="36">
        <f>egresos!N31</f>
        <v>14</v>
      </c>
      <c r="O15" s="36">
        <f>egresos!O31</f>
        <v>14</v>
      </c>
      <c r="P15" s="36">
        <f>egresos!P31</f>
        <v>14</v>
      </c>
      <c r="Q15" s="589">
        <f>egresos!Q31</f>
        <v>14</v>
      </c>
      <c r="R15" s="9"/>
      <c r="S15" s="10"/>
      <c r="T15" s="10"/>
      <c r="BN15" s="5"/>
    </row>
    <row r="16" spans="1:66" ht="15" customHeight="1" x14ac:dyDescent="0.25">
      <c r="A16" s="12"/>
      <c r="B16" s="12"/>
      <c r="C16" s="87"/>
      <c r="D16" s="257" t="s">
        <v>76</v>
      </c>
      <c r="E16" s="134">
        <f t="shared" si="2"/>
        <v>8</v>
      </c>
      <c r="F16" s="36">
        <f>egresos!F32</f>
        <v>8</v>
      </c>
      <c r="G16" s="36">
        <f>egresos!G32</f>
        <v>8</v>
      </c>
      <c r="H16" s="36">
        <f>egresos!H32</f>
        <v>8</v>
      </c>
      <c r="I16" s="36">
        <f>egresos!I32</f>
        <v>8</v>
      </c>
      <c r="J16" s="36">
        <f>egresos!J32</f>
        <v>8</v>
      </c>
      <c r="K16" s="36">
        <f>egresos!K32</f>
        <v>8</v>
      </c>
      <c r="L16" s="36">
        <f>egresos!L32</f>
        <v>8</v>
      </c>
      <c r="M16" s="36">
        <f>egresos!M32</f>
        <v>8</v>
      </c>
      <c r="N16" s="36">
        <f>egresos!N32</f>
        <v>8</v>
      </c>
      <c r="O16" s="36">
        <f>egresos!O32</f>
        <v>8</v>
      </c>
      <c r="P16" s="36">
        <f>egresos!P32</f>
        <v>8</v>
      </c>
      <c r="Q16" s="589">
        <f>egresos!Q32</f>
        <v>8</v>
      </c>
      <c r="R16" s="9"/>
      <c r="S16" s="10"/>
      <c r="T16" s="10"/>
      <c r="BN16" s="5"/>
    </row>
    <row r="17" spans="1:66" ht="15" customHeight="1" x14ac:dyDescent="0.25">
      <c r="A17" s="545"/>
      <c r="B17" s="545"/>
      <c r="C17" s="87"/>
      <c r="D17" s="159" t="s">
        <v>205</v>
      </c>
      <c r="E17" s="134">
        <f t="shared" si="2"/>
        <v>12</v>
      </c>
      <c r="F17" s="36">
        <f>egresos!F35</f>
        <v>12</v>
      </c>
      <c r="G17" s="36">
        <f>egresos!G35</f>
        <v>12</v>
      </c>
      <c r="H17" s="36">
        <f>egresos!H35</f>
        <v>12</v>
      </c>
      <c r="I17" s="36">
        <f>egresos!I35</f>
        <v>12</v>
      </c>
      <c r="J17" s="36">
        <f>egresos!J35</f>
        <v>12</v>
      </c>
      <c r="K17" s="36">
        <f>egresos!K35</f>
        <v>12</v>
      </c>
      <c r="L17" s="36">
        <f>egresos!L35</f>
        <v>12</v>
      </c>
      <c r="M17" s="36">
        <f>egresos!M35</f>
        <v>12</v>
      </c>
      <c r="N17" s="36">
        <f>egresos!N35</f>
        <v>12</v>
      </c>
      <c r="O17" s="36">
        <f>egresos!O35</f>
        <v>12</v>
      </c>
      <c r="P17" s="36">
        <f>egresos!P35</f>
        <v>12</v>
      </c>
      <c r="Q17" s="589">
        <f>egresos!Q35</f>
        <v>12</v>
      </c>
      <c r="R17" s="9"/>
      <c r="S17" s="10"/>
      <c r="T17" s="10"/>
      <c r="BN17" s="5"/>
    </row>
    <row r="18" spans="1:66" ht="15" customHeight="1" x14ac:dyDescent="0.25">
      <c r="A18" s="12"/>
      <c r="B18" s="12"/>
      <c r="C18" s="87"/>
      <c r="D18" s="257" t="s">
        <v>77</v>
      </c>
      <c r="E18" s="134">
        <f t="shared" si="2"/>
        <v>10</v>
      </c>
      <c r="F18" s="36">
        <f>egresos!F33</f>
        <v>10</v>
      </c>
      <c r="G18" s="36">
        <f>egresos!G33</f>
        <v>10</v>
      </c>
      <c r="H18" s="36">
        <f>egresos!H33</f>
        <v>10</v>
      </c>
      <c r="I18" s="36">
        <f>egresos!I33</f>
        <v>10</v>
      </c>
      <c r="J18" s="36">
        <f>egresos!J33</f>
        <v>10</v>
      </c>
      <c r="K18" s="36">
        <f>egresos!K33</f>
        <v>10</v>
      </c>
      <c r="L18" s="36">
        <f>egresos!L33</f>
        <v>10</v>
      </c>
      <c r="M18" s="36">
        <f>egresos!M33</f>
        <v>10</v>
      </c>
      <c r="N18" s="36">
        <f>egresos!N33</f>
        <v>10</v>
      </c>
      <c r="O18" s="36">
        <f>egresos!O33</f>
        <v>10</v>
      </c>
      <c r="P18" s="36">
        <f>egresos!P33</f>
        <v>10</v>
      </c>
      <c r="Q18" s="589">
        <f>egresos!Q33</f>
        <v>10</v>
      </c>
      <c r="R18" s="9"/>
      <c r="S18" s="10"/>
      <c r="T18" s="10"/>
      <c r="BN18" s="5"/>
    </row>
    <row r="19" spans="1:66" ht="15" customHeight="1" x14ac:dyDescent="0.25">
      <c r="A19" s="12"/>
      <c r="B19" s="12"/>
      <c r="C19" s="171"/>
      <c r="D19" s="361" t="s">
        <v>78</v>
      </c>
      <c r="E19" s="134">
        <f t="shared" si="2"/>
        <v>6</v>
      </c>
      <c r="F19" s="36">
        <f>egresos!F34</f>
        <v>6</v>
      </c>
      <c r="G19" s="36">
        <f>egresos!G34</f>
        <v>6</v>
      </c>
      <c r="H19" s="36">
        <f>egresos!H34</f>
        <v>6</v>
      </c>
      <c r="I19" s="36">
        <f>egresos!I34</f>
        <v>6</v>
      </c>
      <c r="J19" s="36">
        <f>egresos!J34</f>
        <v>6</v>
      </c>
      <c r="K19" s="256">
        <f>egresos!K34</f>
        <v>6</v>
      </c>
      <c r="L19" s="256">
        <f>egresos!L34</f>
        <v>6</v>
      </c>
      <c r="M19" s="36">
        <f>egresos!M34</f>
        <v>6</v>
      </c>
      <c r="N19" s="36">
        <f>egresos!N34</f>
        <v>6</v>
      </c>
      <c r="O19" s="36">
        <f>egresos!O34</f>
        <v>6</v>
      </c>
      <c r="P19" s="36">
        <f>egresos!P34</f>
        <v>6</v>
      </c>
      <c r="Q19" s="589">
        <f>egresos!Q34</f>
        <v>6</v>
      </c>
      <c r="R19" s="9"/>
      <c r="S19" s="10"/>
      <c r="T19" s="10"/>
      <c r="BN19" s="5"/>
    </row>
    <row r="20" spans="1:66" ht="15" hidden="1" customHeight="1" x14ac:dyDescent="0.25">
      <c r="A20" s="799"/>
      <c r="B20" s="799"/>
      <c r="C20" s="133" t="s">
        <v>185</v>
      </c>
      <c r="D20" s="47"/>
      <c r="E20" s="164">
        <f>AVERAGE(F20:Q20)</f>
        <v>59</v>
      </c>
      <c r="F20" s="165">
        <f>SUM(F21:F26)</f>
        <v>59</v>
      </c>
      <c r="G20" s="165">
        <f t="shared" ref="G20:Q20" si="4">SUM(G21:G26)</f>
        <v>59</v>
      </c>
      <c r="H20" s="117">
        <f t="shared" si="4"/>
        <v>59</v>
      </c>
      <c r="I20" s="117">
        <f t="shared" si="4"/>
        <v>59</v>
      </c>
      <c r="J20" s="124">
        <f t="shared" si="4"/>
        <v>59</v>
      </c>
      <c r="K20" s="77">
        <f t="shared" si="4"/>
        <v>59</v>
      </c>
      <c r="L20" s="77">
        <f t="shared" si="4"/>
        <v>59</v>
      </c>
      <c r="M20" s="117">
        <f t="shared" si="4"/>
        <v>59</v>
      </c>
      <c r="N20" s="122">
        <f t="shared" si="4"/>
        <v>59</v>
      </c>
      <c r="O20" s="122">
        <f t="shared" si="4"/>
        <v>59</v>
      </c>
      <c r="P20" s="122">
        <f t="shared" si="4"/>
        <v>59</v>
      </c>
      <c r="Q20" s="728">
        <f t="shared" si="4"/>
        <v>59</v>
      </c>
      <c r="R20" s="9"/>
      <c r="S20" s="10"/>
      <c r="T20" s="10"/>
      <c r="BN20" s="5" t="s">
        <v>17</v>
      </c>
    </row>
    <row r="21" spans="1:66" ht="15" hidden="1" customHeight="1" x14ac:dyDescent="0.25">
      <c r="A21" s="360"/>
      <c r="B21" s="360"/>
      <c r="C21" s="87"/>
      <c r="D21" s="159" t="s">
        <v>79</v>
      </c>
      <c r="E21" s="134">
        <f t="shared" ref="E21:E26" si="5">AVERAGE(F21:Q21)</f>
        <v>9</v>
      </c>
      <c r="F21" s="36">
        <v>9</v>
      </c>
      <c r="G21" s="36">
        <v>9</v>
      </c>
      <c r="H21" s="36">
        <v>9</v>
      </c>
      <c r="I21" s="36">
        <v>9</v>
      </c>
      <c r="J21" s="36">
        <v>9</v>
      </c>
      <c r="K21" s="36">
        <v>9</v>
      </c>
      <c r="L21" s="36">
        <v>9</v>
      </c>
      <c r="M21" s="36">
        <v>9</v>
      </c>
      <c r="N21" s="36">
        <v>9</v>
      </c>
      <c r="O21" s="36">
        <v>9</v>
      </c>
      <c r="P21" s="36">
        <v>9</v>
      </c>
      <c r="Q21" s="589">
        <v>9</v>
      </c>
      <c r="R21" s="9"/>
      <c r="S21" s="10"/>
      <c r="T21" s="10"/>
      <c r="BN21" s="5"/>
    </row>
    <row r="22" spans="1:66" ht="15" hidden="1" customHeight="1" x14ac:dyDescent="0.25">
      <c r="A22" s="360"/>
      <c r="B22" s="360"/>
      <c r="C22" s="87"/>
      <c r="D22" s="257" t="s">
        <v>75</v>
      </c>
      <c r="E22" s="134">
        <f t="shared" si="5"/>
        <v>14</v>
      </c>
      <c r="F22" s="36">
        <v>14</v>
      </c>
      <c r="G22" s="36">
        <v>14</v>
      </c>
      <c r="H22" s="36">
        <v>14</v>
      </c>
      <c r="I22" s="36">
        <v>14</v>
      </c>
      <c r="J22" s="36">
        <v>14</v>
      </c>
      <c r="K22" s="36">
        <v>14</v>
      </c>
      <c r="L22" s="36">
        <v>14</v>
      </c>
      <c r="M22" s="36">
        <v>14</v>
      </c>
      <c r="N22" s="36">
        <v>14</v>
      </c>
      <c r="O22" s="36">
        <v>14</v>
      </c>
      <c r="P22" s="36">
        <v>14</v>
      </c>
      <c r="Q22" s="589">
        <v>14</v>
      </c>
      <c r="R22" s="9"/>
      <c r="S22" s="10"/>
      <c r="T22" s="10"/>
      <c r="BN22" s="5"/>
    </row>
    <row r="23" spans="1:66" ht="15" hidden="1" customHeight="1" x14ac:dyDescent="0.25">
      <c r="A23" s="360"/>
      <c r="B23" s="360"/>
      <c r="C23" s="87"/>
      <c r="D23" s="257" t="s">
        <v>76</v>
      </c>
      <c r="E23" s="134">
        <f t="shared" si="5"/>
        <v>8</v>
      </c>
      <c r="F23" s="36">
        <v>8</v>
      </c>
      <c r="G23" s="36">
        <v>8</v>
      </c>
      <c r="H23" s="36">
        <v>8</v>
      </c>
      <c r="I23" s="36">
        <v>8</v>
      </c>
      <c r="J23" s="36">
        <v>8</v>
      </c>
      <c r="K23" s="36">
        <v>8</v>
      </c>
      <c r="L23" s="36">
        <v>8</v>
      </c>
      <c r="M23" s="36">
        <v>8</v>
      </c>
      <c r="N23" s="36">
        <v>8</v>
      </c>
      <c r="O23" s="36">
        <v>8</v>
      </c>
      <c r="P23" s="36">
        <v>8</v>
      </c>
      <c r="Q23" s="589">
        <v>8</v>
      </c>
      <c r="R23" s="9"/>
      <c r="S23" s="10"/>
      <c r="T23" s="10"/>
      <c r="BN23" s="5"/>
    </row>
    <row r="24" spans="1:66" ht="15" hidden="1" customHeight="1" x14ac:dyDescent="0.25">
      <c r="A24" s="545"/>
      <c r="B24" s="545"/>
      <c r="C24" s="87"/>
      <c r="D24" s="159" t="s">
        <v>205</v>
      </c>
      <c r="E24" s="134">
        <f t="shared" si="5"/>
        <v>12</v>
      </c>
      <c r="F24" s="36">
        <v>12</v>
      </c>
      <c r="G24" s="36">
        <v>12</v>
      </c>
      <c r="H24" s="36">
        <v>12</v>
      </c>
      <c r="I24" s="36">
        <v>12</v>
      </c>
      <c r="J24" s="36">
        <v>12</v>
      </c>
      <c r="K24" s="36">
        <v>12</v>
      </c>
      <c r="L24" s="36">
        <v>12</v>
      </c>
      <c r="M24" s="36">
        <v>12</v>
      </c>
      <c r="N24" s="36">
        <v>12</v>
      </c>
      <c r="O24" s="36">
        <v>12</v>
      </c>
      <c r="P24" s="36">
        <v>12</v>
      </c>
      <c r="Q24" s="589">
        <v>12</v>
      </c>
      <c r="R24" s="9"/>
      <c r="S24" s="10"/>
      <c r="T24" s="10"/>
      <c r="BN24" s="5"/>
    </row>
    <row r="25" spans="1:66" ht="15" hidden="1" customHeight="1" x14ac:dyDescent="0.25">
      <c r="A25" s="360"/>
      <c r="B25" s="360"/>
      <c r="C25" s="87"/>
      <c r="D25" s="257" t="s">
        <v>77</v>
      </c>
      <c r="E25" s="134">
        <f t="shared" si="5"/>
        <v>10</v>
      </c>
      <c r="F25" s="36">
        <v>10</v>
      </c>
      <c r="G25" s="36">
        <v>10</v>
      </c>
      <c r="H25" s="36">
        <v>10</v>
      </c>
      <c r="I25" s="36">
        <v>10</v>
      </c>
      <c r="J25" s="36">
        <v>10</v>
      </c>
      <c r="K25" s="36">
        <v>10</v>
      </c>
      <c r="L25" s="36">
        <v>10</v>
      </c>
      <c r="M25" s="36">
        <v>10</v>
      </c>
      <c r="N25" s="36">
        <v>10</v>
      </c>
      <c r="O25" s="36">
        <v>10</v>
      </c>
      <c r="P25" s="36">
        <v>10</v>
      </c>
      <c r="Q25" s="589">
        <v>10</v>
      </c>
      <c r="R25" s="9"/>
      <c r="S25" s="10"/>
      <c r="T25" s="10"/>
      <c r="BN25" s="5"/>
    </row>
    <row r="26" spans="1:66" ht="15" hidden="1" customHeight="1" x14ac:dyDescent="0.25">
      <c r="A26" s="360"/>
      <c r="B26" s="360"/>
      <c r="C26" s="87"/>
      <c r="D26" s="257" t="s">
        <v>78</v>
      </c>
      <c r="E26" s="134">
        <f t="shared" si="5"/>
        <v>6</v>
      </c>
      <c r="F26" s="36">
        <v>6</v>
      </c>
      <c r="G26" s="36">
        <v>6</v>
      </c>
      <c r="H26" s="36">
        <v>6</v>
      </c>
      <c r="I26" s="36">
        <v>6</v>
      </c>
      <c r="J26" s="36">
        <v>6</v>
      </c>
      <c r="K26" s="36">
        <v>6</v>
      </c>
      <c r="L26" s="36">
        <v>6</v>
      </c>
      <c r="M26" s="180">
        <v>6</v>
      </c>
      <c r="N26" s="36">
        <v>6</v>
      </c>
      <c r="O26" s="36">
        <v>6</v>
      </c>
      <c r="P26" s="36">
        <v>6</v>
      </c>
      <c r="Q26" s="589">
        <v>6</v>
      </c>
      <c r="R26" s="9"/>
      <c r="S26" s="10"/>
      <c r="T26" s="10"/>
      <c r="BN26" s="5"/>
    </row>
    <row r="27" spans="1:66" ht="15" customHeight="1" x14ac:dyDescent="0.25">
      <c r="A27" s="14"/>
      <c r="C27" s="169" t="s">
        <v>47</v>
      </c>
      <c r="D27" s="121"/>
      <c r="E27" s="170">
        <f t="shared" ref="E27:E33" si="6">E83/E90</f>
        <v>0.93531460413280709</v>
      </c>
      <c r="F27" s="170">
        <f t="shared" ref="F27:Q27" si="7">F83/F90</f>
        <v>0.92181519956260249</v>
      </c>
      <c r="G27" s="170">
        <f t="shared" si="7"/>
        <v>0.91343825665859568</v>
      </c>
      <c r="H27" s="144">
        <f t="shared" si="7"/>
        <v>0.95899398578458173</v>
      </c>
      <c r="I27" s="144">
        <f t="shared" si="7"/>
        <v>0.96101694915254232</v>
      </c>
      <c r="J27" s="144">
        <f t="shared" si="7"/>
        <v>0.96664844177145981</v>
      </c>
      <c r="K27" s="170">
        <f t="shared" si="7"/>
        <v>0.95197740112994356</v>
      </c>
      <c r="L27" s="170">
        <f t="shared" si="7"/>
        <v>0.92345544013121927</v>
      </c>
      <c r="M27" s="135">
        <f t="shared" si="7"/>
        <v>0.90267905959540728</v>
      </c>
      <c r="N27" s="170">
        <f t="shared" si="7"/>
        <v>0.94350282485875703</v>
      </c>
      <c r="O27" s="144">
        <f t="shared" si="7"/>
        <v>0.94423182066703115</v>
      </c>
      <c r="P27" s="144">
        <f t="shared" si="7"/>
        <v>0.92994350282485871</v>
      </c>
      <c r="Q27" s="729">
        <f t="shared" si="7"/>
        <v>0.90541279387643525</v>
      </c>
      <c r="R27" s="9"/>
      <c r="S27" s="10"/>
      <c r="T27" s="10"/>
      <c r="BN27" s="5" t="s">
        <v>18</v>
      </c>
    </row>
    <row r="28" spans="1:66" ht="15" customHeight="1" x14ac:dyDescent="0.25">
      <c r="A28" s="12"/>
      <c r="B28" s="12"/>
      <c r="C28" s="87"/>
      <c r="D28" s="159" t="s">
        <v>79</v>
      </c>
      <c r="E28" s="167">
        <f t="shared" si="6"/>
        <v>0.9519025875190259</v>
      </c>
      <c r="F28" s="136">
        <f t="shared" ref="F28:Q28" si="8">F84/F91</f>
        <v>0.94623655913978499</v>
      </c>
      <c r="G28" s="136">
        <f t="shared" si="8"/>
        <v>0.95238095238095233</v>
      </c>
      <c r="H28" s="136">
        <f t="shared" ref="F28:J33" si="9">H84/H91</f>
        <v>0.967741935483871</v>
      </c>
      <c r="I28" s="136">
        <f t="shared" si="8"/>
        <v>0.95925925925925926</v>
      </c>
      <c r="J28" s="136">
        <f t="shared" si="8"/>
        <v>0.97132616487455192</v>
      </c>
      <c r="K28" s="136">
        <f t="shared" ref="K28:K33" si="10">K84/K91</f>
        <v>0.96296296296296291</v>
      </c>
      <c r="L28" s="136">
        <f>L84/L91</f>
        <v>0.86021505376344087</v>
      </c>
      <c r="M28" s="136">
        <f t="shared" si="8"/>
        <v>0.95340501792114696</v>
      </c>
      <c r="N28" s="136">
        <f t="shared" si="8"/>
        <v>0.96296296296296291</v>
      </c>
      <c r="O28" s="136">
        <f t="shared" si="8"/>
        <v>0.97132616487455192</v>
      </c>
      <c r="P28" s="136">
        <f t="shared" ref="P28:P33" si="11">P84/P91</f>
        <v>0.97037037037037033</v>
      </c>
      <c r="Q28" s="590">
        <f t="shared" si="8"/>
        <v>0.94623655913978499</v>
      </c>
      <c r="R28" s="9"/>
      <c r="S28" s="10"/>
      <c r="T28" s="10"/>
      <c r="BN28" s="5"/>
    </row>
    <row r="29" spans="1:66" ht="15" customHeight="1" x14ac:dyDescent="0.25">
      <c r="A29" s="12"/>
      <c r="B29" s="12"/>
      <c r="C29" s="87"/>
      <c r="D29" s="159" t="s">
        <v>75</v>
      </c>
      <c r="E29" s="167">
        <f t="shared" si="6"/>
        <v>0.9506849315068493</v>
      </c>
      <c r="F29" s="136">
        <f t="shared" si="9"/>
        <v>0.88709677419354838</v>
      </c>
      <c r="G29" s="136">
        <f t="shared" si="9"/>
        <v>0.93622448979591832</v>
      </c>
      <c r="H29" s="136">
        <f t="shared" si="9"/>
        <v>0.97695852534562211</v>
      </c>
      <c r="I29" s="136">
        <f t="shared" si="9"/>
        <v>0.96666666666666667</v>
      </c>
      <c r="J29" s="136">
        <f t="shared" si="9"/>
        <v>0.99308755760368661</v>
      </c>
      <c r="K29" s="136">
        <f t="shared" si="10"/>
        <v>0.97619047619047616</v>
      </c>
      <c r="L29" s="136">
        <f t="shared" ref="L29:Q31" si="12">L85/L92</f>
        <v>0.967741935483871</v>
      </c>
      <c r="M29" s="136">
        <f t="shared" si="12"/>
        <v>0.9124423963133641</v>
      </c>
      <c r="N29" s="136">
        <f t="shared" si="12"/>
        <v>0.96190476190476193</v>
      </c>
      <c r="O29" s="136">
        <f t="shared" si="12"/>
        <v>0.94700460829493083</v>
      </c>
      <c r="P29" s="136">
        <f t="shared" si="11"/>
        <v>0.95476190476190481</v>
      </c>
      <c r="Q29" s="590">
        <f t="shared" si="12"/>
        <v>0.9285714285714286</v>
      </c>
      <c r="R29" s="9"/>
      <c r="S29" s="10"/>
      <c r="T29" s="10"/>
      <c r="BN29" s="5"/>
    </row>
    <row r="30" spans="1:66" ht="15" customHeight="1" x14ac:dyDescent="0.25">
      <c r="A30" s="12"/>
      <c r="B30" s="12"/>
      <c r="C30" s="87"/>
      <c r="D30" s="159" t="s">
        <v>76</v>
      </c>
      <c r="E30" s="167">
        <f t="shared" si="6"/>
        <v>0.93869863013698629</v>
      </c>
      <c r="F30" s="136">
        <f t="shared" si="9"/>
        <v>0.93548387096774188</v>
      </c>
      <c r="G30" s="136">
        <f t="shared" si="9"/>
        <v>0.96875</v>
      </c>
      <c r="H30" s="136">
        <f t="shared" si="9"/>
        <v>0.97580645161290325</v>
      </c>
      <c r="I30" s="136">
        <f t="shared" si="9"/>
        <v>0.97083333333333333</v>
      </c>
      <c r="J30" s="136">
        <f t="shared" si="9"/>
        <v>0.967741935483871</v>
      </c>
      <c r="K30" s="136">
        <f t="shared" si="10"/>
        <v>0.96250000000000002</v>
      </c>
      <c r="L30" s="136">
        <f t="shared" si="12"/>
        <v>0.93951612903225812</v>
      </c>
      <c r="M30" s="136">
        <f t="shared" si="12"/>
        <v>0.907258064516129</v>
      </c>
      <c r="N30" s="136">
        <f t="shared" si="12"/>
        <v>0.97083333333333333</v>
      </c>
      <c r="O30" s="136">
        <f t="shared" si="12"/>
        <v>0.93951612903225812</v>
      </c>
      <c r="P30" s="136">
        <f t="shared" si="11"/>
        <v>0.87916666666666665</v>
      </c>
      <c r="Q30" s="590">
        <f t="shared" si="12"/>
        <v>0.85080645161290325</v>
      </c>
      <c r="R30" s="9"/>
      <c r="S30" s="10"/>
      <c r="T30" s="10"/>
      <c r="BN30" s="5"/>
    </row>
    <row r="31" spans="1:66" ht="15" customHeight="1" x14ac:dyDescent="0.25">
      <c r="A31" s="545"/>
      <c r="B31" s="545"/>
      <c r="C31" s="87"/>
      <c r="D31" s="159" t="s">
        <v>205</v>
      </c>
      <c r="E31" s="167">
        <f t="shared" si="6"/>
        <v>0.86004566210045663</v>
      </c>
      <c r="F31" s="136">
        <f t="shared" si="9"/>
        <v>0.91666666666666663</v>
      </c>
      <c r="G31" s="136">
        <f t="shared" si="9"/>
        <v>0.77380952380952384</v>
      </c>
      <c r="H31" s="136">
        <f t="shared" si="9"/>
        <v>0.92204301075268813</v>
      </c>
      <c r="I31" s="136">
        <f t="shared" si="9"/>
        <v>0.92222222222222228</v>
      </c>
      <c r="J31" s="136">
        <f t="shared" si="9"/>
        <v>0.90591397849462363</v>
      </c>
      <c r="K31" s="136">
        <f t="shared" si="10"/>
        <v>0.85277777777777775</v>
      </c>
      <c r="L31" s="136">
        <f t="shared" ref="L31:M33" si="13">L87/L94</f>
        <v>0.84946236559139787</v>
      </c>
      <c r="M31" s="136">
        <f t="shared" si="13"/>
        <v>0.74193548387096775</v>
      </c>
      <c r="N31" s="136">
        <f t="shared" si="12"/>
        <v>0.8305555555555556</v>
      </c>
      <c r="O31" s="136">
        <f t="shared" si="12"/>
        <v>0.89784946236559138</v>
      </c>
      <c r="P31" s="136">
        <f t="shared" si="11"/>
        <v>0.85833333333333328</v>
      </c>
      <c r="Q31" s="590">
        <f t="shared" si="12"/>
        <v>0.84139784946236562</v>
      </c>
      <c r="R31" s="9"/>
      <c r="S31" s="10"/>
      <c r="T31" s="10"/>
      <c r="BN31" s="5"/>
    </row>
    <row r="32" spans="1:66" ht="15" customHeight="1" x14ac:dyDescent="0.25">
      <c r="A32" s="12"/>
      <c r="B32" s="12"/>
      <c r="C32" s="87"/>
      <c r="D32" s="159" t="s">
        <v>77</v>
      </c>
      <c r="E32" s="167">
        <f t="shared" si="6"/>
        <v>0.9671232876712329</v>
      </c>
      <c r="F32" s="136">
        <f t="shared" si="9"/>
        <v>0.90322580645161288</v>
      </c>
      <c r="G32" s="136">
        <f t="shared" si="9"/>
        <v>0.93928571428571428</v>
      </c>
      <c r="H32" s="136">
        <f t="shared" si="9"/>
        <v>0.96451612903225803</v>
      </c>
      <c r="I32" s="136">
        <f t="shared" si="9"/>
        <v>0.98666666666666669</v>
      </c>
      <c r="J32" s="136">
        <f t="shared" si="9"/>
        <v>0.9838709677419355</v>
      </c>
      <c r="K32" s="136">
        <f t="shared" si="10"/>
        <v>1</v>
      </c>
      <c r="L32" s="136">
        <f t="shared" si="13"/>
        <v>0.97741935483870968</v>
      </c>
      <c r="M32" s="136">
        <f t="shared" si="13"/>
        <v>0.98064516129032253</v>
      </c>
      <c r="N32" s="136">
        <f t="shared" ref="N32:Q33" si="14">N88/N95</f>
        <v>0.9966666666666667</v>
      </c>
      <c r="O32" s="136">
        <f t="shared" si="14"/>
        <v>0.96129032258064517</v>
      </c>
      <c r="P32" s="136">
        <f t="shared" si="11"/>
        <v>0.97666666666666668</v>
      </c>
      <c r="Q32" s="590">
        <f t="shared" si="14"/>
        <v>0.93548387096774188</v>
      </c>
      <c r="R32" s="9"/>
      <c r="S32" s="10"/>
      <c r="T32" s="10"/>
      <c r="BN32" s="5"/>
    </row>
    <row r="33" spans="1:66" ht="15" customHeight="1" x14ac:dyDescent="0.25">
      <c r="A33" s="12"/>
      <c r="B33" s="12"/>
      <c r="C33" s="171"/>
      <c r="D33" s="172" t="s">
        <v>78</v>
      </c>
      <c r="E33" s="173">
        <f t="shared" si="6"/>
        <v>0.96757990867579913</v>
      </c>
      <c r="F33" s="174">
        <f t="shared" si="9"/>
        <v>0.989247311827957</v>
      </c>
      <c r="G33" s="174">
        <f t="shared" si="9"/>
        <v>0.9642857142857143</v>
      </c>
      <c r="H33" s="136">
        <f t="shared" si="9"/>
        <v>0.94623655913978499</v>
      </c>
      <c r="I33" s="136">
        <f t="shared" si="9"/>
        <v>0.97222222222222221</v>
      </c>
      <c r="J33" s="136">
        <f t="shared" si="9"/>
        <v>0.989247311827957</v>
      </c>
      <c r="K33" s="174">
        <f t="shared" si="10"/>
        <v>0.98333333333333328</v>
      </c>
      <c r="L33" s="174">
        <f t="shared" si="13"/>
        <v>0.95161290322580649</v>
      </c>
      <c r="M33" s="136">
        <f t="shared" si="13"/>
        <v>0.989247311827957</v>
      </c>
      <c r="N33" s="136">
        <f t="shared" si="14"/>
        <v>0.97222222222222221</v>
      </c>
      <c r="O33" s="136">
        <f t="shared" si="14"/>
        <v>0.967741935483871</v>
      </c>
      <c r="P33" s="136">
        <f t="shared" si="11"/>
        <v>0.94444444444444442</v>
      </c>
      <c r="Q33" s="590">
        <f t="shared" si="14"/>
        <v>0.94086021505376349</v>
      </c>
      <c r="R33" s="9"/>
      <c r="S33" s="10"/>
      <c r="T33" s="10"/>
      <c r="BN33" s="5"/>
    </row>
    <row r="34" spans="1:66" ht="15" customHeight="1" x14ac:dyDescent="0.25">
      <c r="C34" s="166" t="s">
        <v>48</v>
      </c>
      <c r="D34" s="47"/>
      <c r="E34" s="137">
        <f t="shared" ref="E34:Q34" si="15">(E90-E83)/E6</f>
        <v>0.7919272313814667</v>
      </c>
      <c r="F34" s="137">
        <f t="shared" si="15"/>
        <v>0.92258064516129035</v>
      </c>
      <c r="G34" s="137">
        <f t="shared" si="15"/>
        <v>0.91082802547770703</v>
      </c>
      <c r="H34" s="336">
        <f t="shared" si="15"/>
        <v>0.47770700636942676</v>
      </c>
      <c r="I34" s="336">
        <f t="shared" si="15"/>
        <v>0.43125000000000002</v>
      </c>
      <c r="J34" s="336">
        <f t="shared" si="15"/>
        <v>0.46564885496183206</v>
      </c>
      <c r="K34" s="137">
        <f t="shared" si="15"/>
        <v>0.62043795620437958</v>
      </c>
      <c r="L34" s="137">
        <f t="shared" si="15"/>
        <v>0.88607594936708856</v>
      </c>
      <c r="M34" s="336">
        <f t="shared" si="15"/>
        <v>1.1788079470198676</v>
      </c>
      <c r="N34" s="336">
        <f t="shared" si="15"/>
        <v>0.63694267515923564</v>
      </c>
      <c r="O34" s="320">
        <f t="shared" si="15"/>
        <v>0.82258064516129037</v>
      </c>
      <c r="P34" s="724">
        <f t="shared" si="15"/>
        <v>0.87943262411347523</v>
      </c>
      <c r="Q34" s="730">
        <f t="shared" si="15"/>
        <v>1.3206106870229009</v>
      </c>
      <c r="R34" s="9"/>
      <c r="S34" s="10"/>
      <c r="T34" s="10"/>
      <c r="BN34" s="5" t="s">
        <v>19</v>
      </c>
    </row>
    <row r="35" spans="1:66" ht="15" customHeight="1" x14ac:dyDescent="0.25">
      <c r="A35" s="12"/>
      <c r="B35" s="12"/>
      <c r="C35" s="87"/>
      <c r="D35" s="159" t="s">
        <v>79</v>
      </c>
      <c r="E35" s="137">
        <f t="shared" ref="E35:Q35" si="16">(E91-E84)/E7</f>
        <v>0.64754098360655743</v>
      </c>
      <c r="F35" s="507">
        <f t="shared" si="16"/>
        <v>0.75</v>
      </c>
      <c r="G35" s="507">
        <f t="shared" si="16"/>
        <v>0.63157894736842102</v>
      </c>
      <c r="H35" s="507">
        <f>(H91-H84)/H7</f>
        <v>0.45</v>
      </c>
      <c r="I35" s="507">
        <f t="shared" si="16"/>
        <v>0.6875</v>
      </c>
      <c r="J35" s="507">
        <f t="shared" si="16"/>
        <v>0.42105263157894735</v>
      </c>
      <c r="K35" s="507">
        <f t="shared" si="16"/>
        <v>0.66666666666666663</v>
      </c>
      <c r="L35" s="507">
        <f t="shared" si="16"/>
        <v>2.0526315789473686</v>
      </c>
      <c r="M35" s="507">
        <f t="shared" si="16"/>
        <v>0.48148148148148145</v>
      </c>
      <c r="N35" s="507">
        <f t="shared" si="16"/>
        <v>0.29411764705882354</v>
      </c>
      <c r="O35" s="507">
        <f t="shared" si="16"/>
        <v>0.5</v>
      </c>
      <c r="P35" s="507">
        <f t="shared" ref="P35:P40" si="17">(P91-P84)/P7</f>
        <v>0.4</v>
      </c>
      <c r="Q35" s="602">
        <f t="shared" si="16"/>
        <v>0.78947368421052633</v>
      </c>
      <c r="R35" s="9"/>
      <c r="S35" s="10"/>
      <c r="T35" s="10"/>
      <c r="BN35" s="5"/>
    </row>
    <row r="36" spans="1:66" ht="15" customHeight="1" x14ac:dyDescent="0.25">
      <c r="A36" s="12"/>
      <c r="B36" s="12"/>
      <c r="C36" s="87"/>
      <c r="D36" s="159" t="s">
        <v>75</v>
      </c>
      <c r="E36" s="137">
        <f t="shared" ref="E36:G38" si="18">(E92-E85)/E8</f>
        <v>0.50909090909090904</v>
      </c>
      <c r="F36" s="507">
        <f t="shared" si="18"/>
        <v>1.0888888888888888</v>
      </c>
      <c r="G36" s="507">
        <f t="shared" si="18"/>
        <v>0.52083333333333337</v>
      </c>
      <c r="H36" s="507">
        <f>(H92-H85)/H8</f>
        <v>0.25641025641025639</v>
      </c>
      <c r="I36" s="507">
        <f t="shared" ref="I36:O38" si="19">(I92-I85)/I8</f>
        <v>0.35897435897435898</v>
      </c>
      <c r="J36" s="507">
        <f t="shared" si="19"/>
        <v>6.8181818181818177E-2</v>
      </c>
      <c r="K36" s="507">
        <f t="shared" si="19"/>
        <v>0.26315789473684209</v>
      </c>
      <c r="L36" s="507">
        <f t="shared" si="19"/>
        <v>0.31818181818181818</v>
      </c>
      <c r="M36" s="507">
        <f t="shared" si="19"/>
        <v>1</v>
      </c>
      <c r="N36" s="507">
        <f t="shared" si="19"/>
        <v>0.41025641025641024</v>
      </c>
      <c r="O36" s="507">
        <f t="shared" si="19"/>
        <v>0.6216216216216216</v>
      </c>
      <c r="P36" s="507">
        <f t="shared" si="17"/>
        <v>0.36538461538461536</v>
      </c>
      <c r="Q36" s="602">
        <f>(Q92-Q85)/Q8</f>
        <v>0.96875</v>
      </c>
      <c r="R36" s="9"/>
      <c r="S36" s="10"/>
      <c r="T36" s="10"/>
      <c r="BN36" s="5"/>
    </row>
    <row r="37" spans="1:66" ht="15" customHeight="1" x14ac:dyDescent="0.25">
      <c r="A37" s="12"/>
      <c r="B37" s="12"/>
      <c r="C37" s="87"/>
      <c r="D37" s="159" t="s">
        <v>76</v>
      </c>
      <c r="E37" s="137">
        <f t="shared" si="18"/>
        <v>0.82488479262672809</v>
      </c>
      <c r="F37" s="507">
        <f t="shared" si="18"/>
        <v>0.88888888888888884</v>
      </c>
      <c r="G37" s="507">
        <f t="shared" si="18"/>
        <v>0.4375</v>
      </c>
      <c r="H37" s="507">
        <f>(H93-H86)/H9</f>
        <v>0.27272727272727271</v>
      </c>
      <c r="I37" s="507">
        <f t="shared" si="19"/>
        <v>0.33333333333333331</v>
      </c>
      <c r="J37" s="507">
        <f t="shared" si="19"/>
        <v>0.72727272727272729</v>
      </c>
      <c r="K37" s="507">
        <f t="shared" si="19"/>
        <v>0.47368421052631576</v>
      </c>
      <c r="L37" s="507">
        <f t="shared" si="19"/>
        <v>0.625</v>
      </c>
      <c r="M37" s="507">
        <f t="shared" si="19"/>
        <v>1.2777777777777777</v>
      </c>
      <c r="N37" s="507">
        <f t="shared" si="19"/>
        <v>0.3888888888888889</v>
      </c>
      <c r="O37" s="507">
        <f t="shared" si="19"/>
        <v>1</v>
      </c>
      <c r="P37" s="507">
        <f t="shared" si="17"/>
        <v>1.9333333333333333</v>
      </c>
      <c r="Q37" s="602">
        <f>(Q93-Q86)/Q9</f>
        <v>1.85</v>
      </c>
      <c r="R37" s="9"/>
      <c r="S37" s="10"/>
      <c r="T37" s="10"/>
      <c r="BN37" s="5"/>
    </row>
    <row r="38" spans="1:66" ht="15" customHeight="1" x14ac:dyDescent="0.25">
      <c r="A38" s="545"/>
      <c r="B38" s="545"/>
      <c r="C38" s="87"/>
      <c r="D38" s="159" t="s">
        <v>205</v>
      </c>
      <c r="E38" s="137">
        <f t="shared" si="18"/>
        <v>2.2210144927536231</v>
      </c>
      <c r="F38" s="507">
        <f t="shared" si="18"/>
        <v>1.2916666666666667</v>
      </c>
      <c r="G38" s="507">
        <f t="shared" si="18"/>
        <v>3.1666666666666665</v>
      </c>
      <c r="H38" s="507">
        <f>(H94-H87)/H10</f>
        <v>0.8529411764705882</v>
      </c>
      <c r="I38" s="507">
        <f t="shared" si="19"/>
        <v>0.8</v>
      </c>
      <c r="J38" s="507">
        <f t="shared" si="19"/>
        <v>2.5</v>
      </c>
      <c r="K38" s="507">
        <f t="shared" si="19"/>
        <v>2.2083333333333335</v>
      </c>
      <c r="L38" s="507">
        <f t="shared" si="19"/>
        <v>2.4347826086956523</v>
      </c>
      <c r="M38" s="507">
        <f t="shared" si="19"/>
        <v>3.5555555555555554</v>
      </c>
      <c r="N38" s="507">
        <f t="shared" si="19"/>
        <v>3.05</v>
      </c>
      <c r="O38" s="507">
        <f t="shared" si="19"/>
        <v>2</v>
      </c>
      <c r="P38" s="507">
        <f t="shared" si="17"/>
        <v>3</v>
      </c>
      <c r="Q38" s="602">
        <f>(Q94-Q87)/Q10</f>
        <v>3.9333333333333331</v>
      </c>
      <c r="R38" s="9"/>
      <c r="S38" s="10"/>
      <c r="T38" s="10"/>
      <c r="BN38" s="5"/>
    </row>
    <row r="39" spans="1:66" ht="15" customHeight="1" x14ac:dyDescent="0.25">
      <c r="A39" s="12"/>
      <c r="B39" s="12"/>
      <c r="C39" s="87"/>
      <c r="D39" s="159" t="s">
        <v>77</v>
      </c>
      <c r="E39" s="137">
        <f t="shared" ref="E39:Q39" si="20">(E95-E88)/E11</f>
        <v>0.38834951456310679</v>
      </c>
      <c r="F39" s="507">
        <f t="shared" si="20"/>
        <v>1.0344827586206897</v>
      </c>
      <c r="G39" s="507">
        <f t="shared" si="20"/>
        <v>0.56666666666666665</v>
      </c>
      <c r="H39" s="507">
        <f t="shared" si="20"/>
        <v>0.37931034482758619</v>
      </c>
      <c r="I39" s="507">
        <f t="shared" si="20"/>
        <v>0.14814814814814814</v>
      </c>
      <c r="J39" s="507">
        <f t="shared" si="20"/>
        <v>0.15625</v>
      </c>
      <c r="K39" s="507">
        <f t="shared" si="20"/>
        <v>0</v>
      </c>
      <c r="L39" s="507">
        <f t="shared" si="20"/>
        <v>0.2413793103448276</v>
      </c>
      <c r="M39" s="507">
        <f t="shared" si="20"/>
        <v>0.22222222222222221</v>
      </c>
      <c r="N39" s="507">
        <f t="shared" si="20"/>
        <v>0.05</v>
      </c>
      <c r="O39" s="507">
        <f t="shared" si="20"/>
        <v>0.63157894736842102</v>
      </c>
      <c r="P39" s="507">
        <f t="shared" si="17"/>
        <v>0.31818181818181818</v>
      </c>
      <c r="Q39" s="602">
        <f t="shared" si="20"/>
        <v>1.0526315789473684</v>
      </c>
      <c r="R39" s="9"/>
      <c r="S39" s="10"/>
      <c r="T39" s="10"/>
      <c r="BN39" s="5"/>
    </row>
    <row r="40" spans="1:66" ht="15" customHeight="1" x14ac:dyDescent="0.25">
      <c r="A40" s="12"/>
      <c r="B40" s="12"/>
      <c r="C40" s="87"/>
      <c r="D40" s="159" t="s">
        <v>78</v>
      </c>
      <c r="E40" s="137">
        <f t="shared" ref="E40:Q40" si="21">(E96-E89)/E12</f>
        <v>0.3256880733944954</v>
      </c>
      <c r="F40" s="507">
        <f t="shared" si="21"/>
        <v>0.10526315789473684</v>
      </c>
      <c r="G40" s="507">
        <f t="shared" si="21"/>
        <v>0.3</v>
      </c>
      <c r="H40" s="507">
        <f t="shared" si="21"/>
        <v>0.76923076923076927</v>
      </c>
      <c r="I40" s="507">
        <f t="shared" si="21"/>
        <v>0.22727272727272727</v>
      </c>
      <c r="J40" s="507">
        <f t="shared" si="21"/>
        <v>0.18181818181818182</v>
      </c>
      <c r="K40" s="507">
        <f t="shared" si="21"/>
        <v>0.2</v>
      </c>
      <c r="L40" s="507">
        <f t="shared" si="21"/>
        <v>0.47368421052631576</v>
      </c>
      <c r="M40" s="559">
        <f t="shared" si="21"/>
        <v>0.14285714285714285</v>
      </c>
      <c r="N40" s="559">
        <f t="shared" si="21"/>
        <v>0.19230769230769232</v>
      </c>
      <c r="O40" s="571">
        <f t="shared" si="21"/>
        <v>0.33333333333333331</v>
      </c>
      <c r="P40" s="571">
        <f t="shared" si="17"/>
        <v>0.66666666666666663</v>
      </c>
      <c r="Q40" s="731">
        <f t="shared" si="21"/>
        <v>0.42307692307692307</v>
      </c>
      <c r="R40" s="9"/>
      <c r="S40" s="10"/>
      <c r="T40" s="10"/>
      <c r="BN40" s="5"/>
    </row>
    <row r="41" spans="1:66" ht="15" customHeight="1" x14ac:dyDescent="0.25">
      <c r="C41" s="169" t="s">
        <v>49</v>
      </c>
      <c r="D41" s="121"/>
      <c r="E41" s="175">
        <f t="shared" ref="E41:Q41" si="22">E6/E13</f>
        <v>29.8135593220339</v>
      </c>
      <c r="F41" s="175">
        <f t="shared" si="22"/>
        <v>2.6271186440677967</v>
      </c>
      <c r="G41" s="175">
        <f t="shared" si="22"/>
        <v>2.6610169491525424</v>
      </c>
      <c r="H41" s="148">
        <f t="shared" si="22"/>
        <v>2.6610169491525424</v>
      </c>
      <c r="I41" s="148">
        <f t="shared" si="22"/>
        <v>2.7118644067796609</v>
      </c>
      <c r="J41" s="148">
        <f t="shared" si="22"/>
        <v>2.2203389830508473</v>
      </c>
      <c r="K41" s="175">
        <f t="shared" si="22"/>
        <v>2.3220338983050848</v>
      </c>
      <c r="L41" s="175">
        <f t="shared" si="22"/>
        <v>2.6779661016949152</v>
      </c>
      <c r="M41" s="103">
        <f t="shared" si="22"/>
        <v>2.5593220338983049</v>
      </c>
      <c r="N41" s="103">
        <f t="shared" si="22"/>
        <v>2.6610169491525424</v>
      </c>
      <c r="O41" s="103">
        <f t="shared" si="22"/>
        <v>2.1016949152542375</v>
      </c>
      <c r="P41" s="175">
        <f t="shared" si="22"/>
        <v>2.3898305084745761</v>
      </c>
      <c r="Q41" s="592">
        <f t="shared" si="22"/>
        <v>2.2203389830508473</v>
      </c>
      <c r="R41" s="9"/>
      <c r="S41" s="10"/>
      <c r="T41" s="10"/>
      <c r="BN41" s="5" t="s">
        <v>21</v>
      </c>
    </row>
    <row r="42" spans="1:66" ht="15" customHeight="1" x14ac:dyDescent="0.25">
      <c r="A42" s="12"/>
      <c r="B42" s="12"/>
      <c r="C42" s="87"/>
      <c r="D42" s="159" t="s">
        <v>79</v>
      </c>
      <c r="E42" s="103">
        <f t="shared" ref="E42:Q42" si="23">E7/E14</f>
        <v>27.111111111111111</v>
      </c>
      <c r="F42" s="104">
        <f t="shared" si="23"/>
        <v>2.2222222222222223</v>
      </c>
      <c r="G42" s="104">
        <f t="shared" si="23"/>
        <v>2.1111111111111112</v>
      </c>
      <c r="H42" s="104">
        <f t="shared" ref="E42:Q43" si="24">H7/H14</f>
        <v>2.2222222222222223</v>
      </c>
      <c r="I42" s="104">
        <f t="shared" si="23"/>
        <v>1.7777777777777777</v>
      </c>
      <c r="J42" s="104">
        <f t="shared" si="23"/>
        <v>2.1111111111111112</v>
      </c>
      <c r="K42" s="104">
        <f t="shared" si="23"/>
        <v>1.6666666666666667</v>
      </c>
      <c r="L42" s="104">
        <f t="shared" si="23"/>
        <v>2.1111111111111112</v>
      </c>
      <c r="M42" s="104">
        <f t="shared" si="23"/>
        <v>3</v>
      </c>
      <c r="N42" s="104">
        <f t="shared" si="23"/>
        <v>3.7777777777777777</v>
      </c>
      <c r="O42" s="104">
        <f t="shared" si="23"/>
        <v>1.7777777777777777</v>
      </c>
      <c r="P42" s="104">
        <f t="shared" ref="P42:P47" si="25">P7/P14</f>
        <v>2.2222222222222223</v>
      </c>
      <c r="Q42" s="591">
        <f t="shared" si="23"/>
        <v>2.1111111111111112</v>
      </c>
      <c r="R42" s="9"/>
      <c r="S42" s="10"/>
      <c r="T42" s="10"/>
      <c r="BN42" s="5"/>
    </row>
    <row r="43" spans="1:66" ht="15" customHeight="1" x14ac:dyDescent="0.25">
      <c r="A43" s="12"/>
      <c r="B43" s="12"/>
      <c r="C43" s="87"/>
      <c r="D43" s="159" t="s">
        <v>75</v>
      </c>
      <c r="E43" s="103">
        <f t="shared" si="24"/>
        <v>35.357142857142854</v>
      </c>
      <c r="F43" s="104">
        <f t="shared" si="24"/>
        <v>3.2142857142857144</v>
      </c>
      <c r="G43" s="104">
        <f t="shared" si="24"/>
        <v>3.4285714285714284</v>
      </c>
      <c r="H43" s="104">
        <f t="shared" si="24"/>
        <v>2.7857142857142856</v>
      </c>
      <c r="I43" s="104">
        <f t="shared" si="24"/>
        <v>2.7857142857142856</v>
      </c>
      <c r="J43" s="104">
        <f t="shared" si="24"/>
        <v>3.1428571428571428</v>
      </c>
      <c r="K43" s="104">
        <f t="shared" si="24"/>
        <v>2.7142857142857144</v>
      </c>
      <c r="L43" s="104">
        <f t="shared" si="24"/>
        <v>3.1428571428571428</v>
      </c>
      <c r="M43" s="104">
        <f t="shared" si="24"/>
        <v>2.7142857142857144</v>
      </c>
      <c r="N43" s="104">
        <f t="shared" si="24"/>
        <v>2.7857142857142856</v>
      </c>
      <c r="O43" s="104">
        <f t="shared" si="24"/>
        <v>2.6428571428571428</v>
      </c>
      <c r="P43" s="104">
        <f t="shared" si="25"/>
        <v>3.7142857142857144</v>
      </c>
      <c r="Q43" s="591">
        <f t="shared" si="24"/>
        <v>2.2857142857142856</v>
      </c>
      <c r="R43" s="9"/>
      <c r="S43" s="10"/>
      <c r="T43" s="10"/>
      <c r="BN43" s="5"/>
    </row>
    <row r="44" spans="1:66" ht="15" customHeight="1" x14ac:dyDescent="0.25">
      <c r="A44" s="12"/>
      <c r="B44" s="12"/>
      <c r="C44" s="87"/>
      <c r="D44" s="159" t="s">
        <v>76</v>
      </c>
      <c r="E44" s="103">
        <f t="shared" ref="E44:Q45" si="26">E9/E16</f>
        <v>27.125</v>
      </c>
      <c r="F44" s="104">
        <f t="shared" si="26"/>
        <v>2.25</v>
      </c>
      <c r="G44" s="104">
        <f t="shared" si="26"/>
        <v>2</v>
      </c>
      <c r="H44" s="104">
        <f t="shared" si="26"/>
        <v>2.75</v>
      </c>
      <c r="I44" s="104">
        <f t="shared" si="26"/>
        <v>2.625</v>
      </c>
      <c r="J44" s="104">
        <f t="shared" si="26"/>
        <v>1.375</v>
      </c>
      <c r="K44" s="104">
        <f t="shared" si="26"/>
        <v>2.375</v>
      </c>
      <c r="L44" s="104">
        <f t="shared" si="26"/>
        <v>3</v>
      </c>
      <c r="M44" s="104">
        <f t="shared" si="26"/>
        <v>2.25</v>
      </c>
      <c r="N44" s="104">
        <f t="shared" si="26"/>
        <v>2.25</v>
      </c>
      <c r="O44" s="104">
        <f t="shared" si="26"/>
        <v>1.875</v>
      </c>
      <c r="P44" s="104">
        <f t="shared" si="25"/>
        <v>1.875</v>
      </c>
      <c r="Q44" s="591">
        <f t="shared" si="26"/>
        <v>2.5</v>
      </c>
      <c r="R44" s="9"/>
      <c r="S44" s="10"/>
      <c r="T44" s="10"/>
      <c r="BN44" s="5"/>
    </row>
    <row r="45" spans="1:66" ht="15" customHeight="1" x14ac:dyDescent="0.25">
      <c r="A45" s="545"/>
      <c r="B45" s="545"/>
      <c r="C45" s="87"/>
      <c r="D45" s="159" t="s">
        <v>205</v>
      </c>
      <c r="E45" s="103">
        <f t="shared" si="26"/>
        <v>23</v>
      </c>
      <c r="F45" s="104">
        <f t="shared" si="26"/>
        <v>2</v>
      </c>
      <c r="G45" s="104">
        <f t="shared" si="26"/>
        <v>2</v>
      </c>
      <c r="H45" s="104">
        <f t="shared" si="26"/>
        <v>2.8333333333333335</v>
      </c>
      <c r="I45" s="104">
        <f t="shared" si="26"/>
        <v>2.9166666666666665</v>
      </c>
      <c r="J45" s="104">
        <f t="shared" si="26"/>
        <v>1.1666666666666667</v>
      </c>
      <c r="K45" s="104">
        <f t="shared" si="26"/>
        <v>2</v>
      </c>
      <c r="L45" s="104">
        <f t="shared" si="26"/>
        <v>1.9166666666666667</v>
      </c>
      <c r="M45" s="104">
        <f t="shared" si="26"/>
        <v>2.25</v>
      </c>
      <c r="N45" s="104">
        <f t="shared" si="26"/>
        <v>1.6666666666666667</v>
      </c>
      <c r="O45" s="104">
        <f t="shared" si="26"/>
        <v>1.5833333333333333</v>
      </c>
      <c r="P45" s="104">
        <f t="shared" si="25"/>
        <v>1.4166666666666667</v>
      </c>
      <c r="Q45" s="591">
        <f t="shared" si="26"/>
        <v>1.25</v>
      </c>
      <c r="R45" s="9"/>
      <c r="S45" s="10"/>
      <c r="T45" s="10"/>
      <c r="BN45" s="5"/>
    </row>
    <row r="46" spans="1:66" ht="15" customHeight="1" x14ac:dyDescent="0.25">
      <c r="A46" s="12"/>
      <c r="B46" s="12"/>
      <c r="C46" s="87"/>
      <c r="D46" s="159" t="s">
        <v>77</v>
      </c>
      <c r="E46" s="103">
        <f t="shared" ref="E46:Q46" si="27">E11/E18</f>
        <v>30.9</v>
      </c>
      <c r="F46" s="104">
        <f t="shared" si="27"/>
        <v>2.9</v>
      </c>
      <c r="G46" s="104">
        <f t="shared" si="27"/>
        <v>3</v>
      </c>
      <c r="H46" s="104">
        <f t="shared" si="27"/>
        <v>2.9</v>
      </c>
      <c r="I46" s="104">
        <f t="shared" si="27"/>
        <v>2.7</v>
      </c>
      <c r="J46" s="104">
        <f t="shared" si="27"/>
        <v>3.2</v>
      </c>
      <c r="K46" s="104">
        <f t="shared" si="27"/>
        <v>2.6</v>
      </c>
      <c r="L46" s="104">
        <f t="shared" si="27"/>
        <v>2.9</v>
      </c>
      <c r="M46" s="104">
        <f t="shared" si="27"/>
        <v>2.7</v>
      </c>
      <c r="N46" s="104">
        <f t="shared" si="27"/>
        <v>2</v>
      </c>
      <c r="O46" s="104">
        <f t="shared" si="27"/>
        <v>1.9</v>
      </c>
      <c r="P46" s="104">
        <f t="shared" si="25"/>
        <v>2.2000000000000002</v>
      </c>
      <c r="Q46" s="591">
        <f t="shared" si="27"/>
        <v>1.9</v>
      </c>
      <c r="R46" s="9"/>
      <c r="S46" s="10"/>
      <c r="T46" s="10"/>
      <c r="BN46" s="5"/>
    </row>
    <row r="47" spans="1:66" ht="15" customHeight="1" x14ac:dyDescent="0.25">
      <c r="A47" s="12"/>
      <c r="B47" s="12"/>
      <c r="C47" s="171"/>
      <c r="D47" s="172" t="s">
        <v>78</v>
      </c>
      <c r="E47" s="176">
        <f t="shared" ref="E47:Q47" si="28">E12/E19</f>
        <v>36.333333333333336</v>
      </c>
      <c r="F47" s="177">
        <f t="shared" si="28"/>
        <v>3.1666666666666665</v>
      </c>
      <c r="G47" s="177">
        <f t="shared" si="28"/>
        <v>3.3333333333333335</v>
      </c>
      <c r="H47" s="104">
        <f t="shared" si="28"/>
        <v>2.1666666666666665</v>
      </c>
      <c r="I47" s="104">
        <f t="shared" si="28"/>
        <v>3.6666666666666665</v>
      </c>
      <c r="J47" s="104">
        <f t="shared" si="28"/>
        <v>1.8333333333333333</v>
      </c>
      <c r="K47" s="177">
        <f t="shared" si="28"/>
        <v>2.5</v>
      </c>
      <c r="L47" s="177">
        <f t="shared" si="28"/>
        <v>3.1666666666666665</v>
      </c>
      <c r="M47" s="104">
        <f t="shared" si="28"/>
        <v>2.3333333333333335</v>
      </c>
      <c r="N47" s="104">
        <f t="shared" si="28"/>
        <v>4.333333333333333</v>
      </c>
      <c r="O47" s="104">
        <f t="shared" si="28"/>
        <v>3</v>
      </c>
      <c r="P47" s="104">
        <f t="shared" si="25"/>
        <v>2.5</v>
      </c>
      <c r="Q47" s="591">
        <f t="shared" si="28"/>
        <v>4.333333333333333</v>
      </c>
      <c r="R47" s="9"/>
      <c r="S47" s="10"/>
      <c r="T47" s="10"/>
      <c r="BN47" s="5"/>
    </row>
    <row r="48" spans="1:66" ht="15" customHeight="1" x14ac:dyDescent="0.25">
      <c r="C48" s="166" t="s">
        <v>50</v>
      </c>
      <c r="D48" s="47"/>
      <c r="E48" s="103">
        <f>E97/E6</f>
        <v>10.75099488345651</v>
      </c>
      <c r="F48" s="103">
        <f t="shared" ref="F48:Q48" si="29">F97/F6</f>
        <v>10.096774193548388</v>
      </c>
      <c r="G48" s="103">
        <f t="shared" si="29"/>
        <v>9.2101910828025471</v>
      </c>
      <c r="H48" s="148">
        <f t="shared" si="29"/>
        <v>10.764331210191083</v>
      </c>
      <c r="I48" s="148">
        <f t="shared" si="29"/>
        <v>8.7874999999999996</v>
      </c>
      <c r="J48" s="148">
        <f t="shared" si="29"/>
        <v>11.32824427480916</v>
      </c>
      <c r="K48" s="103">
        <f t="shared" si="29"/>
        <v>12.664233576642335</v>
      </c>
      <c r="L48" s="103">
        <f t="shared" si="29"/>
        <v>11.30379746835443</v>
      </c>
      <c r="M48" s="148">
        <f t="shared" si="29"/>
        <v>9.1523178807947012</v>
      </c>
      <c r="N48" s="148">
        <f t="shared" si="29"/>
        <v>11.012738853503185</v>
      </c>
      <c r="O48" s="175">
        <f t="shared" si="29"/>
        <v>12.669354838709678</v>
      </c>
      <c r="P48" s="321">
        <f t="shared" si="29"/>
        <v>11.921985815602836</v>
      </c>
      <c r="Q48" s="732">
        <f t="shared" si="29"/>
        <v>10.961832061068701</v>
      </c>
      <c r="R48" s="9"/>
      <c r="S48" s="10"/>
      <c r="T48" s="10"/>
      <c r="BN48" s="5" t="s">
        <v>23</v>
      </c>
    </row>
    <row r="49" spans="1:66" ht="15" customHeight="1" x14ac:dyDescent="0.25">
      <c r="A49" s="12"/>
      <c r="B49" s="12"/>
      <c r="C49" s="87"/>
      <c r="D49" s="159" t="s">
        <v>79</v>
      </c>
      <c r="E49" s="103">
        <f t="shared" ref="E49:Q49" si="30">E98/E7</f>
        <v>12.118852459016393</v>
      </c>
      <c r="F49" s="104">
        <f t="shared" si="30"/>
        <v>10.95</v>
      </c>
      <c r="G49" s="104">
        <f t="shared" si="30"/>
        <v>13.631578947368421</v>
      </c>
      <c r="H49" s="104">
        <f>H98/H7</f>
        <v>11.5</v>
      </c>
      <c r="I49" s="104">
        <f t="shared" si="30"/>
        <v>14.25</v>
      </c>
      <c r="J49" s="104">
        <f t="shared" si="30"/>
        <v>8.6315789473684212</v>
      </c>
      <c r="K49" s="104">
        <f t="shared" si="30"/>
        <v>16.533333333333335</v>
      </c>
      <c r="L49" s="104">
        <f t="shared" si="30"/>
        <v>14.105263157894736</v>
      </c>
      <c r="M49" s="104">
        <f t="shared" si="30"/>
        <v>9.1481481481481488</v>
      </c>
      <c r="N49" s="104">
        <f t="shared" si="30"/>
        <v>8.3529411764705888</v>
      </c>
      <c r="O49" s="104">
        <f t="shared" si="30"/>
        <v>13.875</v>
      </c>
      <c r="P49" s="104">
        <f t="shared" ref="P49:P54" si="31">P98/P7</f>
        <v>18.149999999999999</v>
      </c>
      <c r="Q49" s="591">
        <f t="shared" si="30"/>
        <v>11.842105263157896</v>
      </c>
      <c r="R49" s="9"/>
      <c r="S49" s="10"/>
      <c r="T49" s="10"/>
      <c r="BN49" s="5"/>
    </row>
    <row r="50" spans="1:66" ht="15" customHeight="1" x14ac:dyDescent="0.25">
      <c r="A50" s="12"/>
      <c r="B50" s="12"/>
      <c r="C50" s="87"/>
      <c r="D50" s="159" t="s">
        <v>75</v>
      </c>
      <c r="E50" s="103">
        <f t="shared" ref="E50:G52" si="32">E99/E8</f>
        <v>9.4787878787878785</v>
      </c>
      <c r="F50" s="104">
        <f t="shared" si="32"/>
        <v>10.533333333333333</v>
      </c>
      <c r="G50" s="104">
        <f t="shared" si="32"/>
        <v>6.125</v>
      </c>
      <c r="H50" s="104">
        <f>H99/H8</f>
        <v>11.589743589743589</v>
      </c>
      <c r="I50" s="104">
        <f t="shared" ref="I50:O52" si="33">I99/I8</f>
        <v>9.0769230769230766</v>
      </c>
      <c r="J50" s="104">
        <f t="shared" si="33"/>
        <v>12.454545454545455</v>
      </c>
      <c r="K50" s="104">
        <f t="shared" si="33"/>
        <v>6.4473684210526319</v>
      </c>
      <c r="L50" s="104">
        <f t="shared" si="33"/>
        <v>11.590909090909092</v>
      </c>
      <c r="M50" s="104">
        <f t="shared" si="33"/>
        <v>10.394736842105264</v>
      </c>
      <c r="N50" s="104">
        <f t="shared" si="33"/>
        <v>9.8717948717948723</v>
      </c>
      <c r="O50" s="104">
        <f t="shared" si="33"/>
        <v>10.405405405405405</v>
      </c>
      <c r="P50" s="104">
        <f t="shared" si="31"/>
        <v>7.3461538461538458</v>
      </c>
      <c r="Q50" s="591">
        <f>Q99/Q8</f>
        <v>8.375</v>
      </c>
      <c r="R50" s="9"/>
      <c r="S50" s="10"/>
      <c r="T50" s="10"/>
      <c r="BN50" s="5"/>
    </row>
    <row r="51" spans="1:66" ht="15" customHeight="1" x14ac:dyDescent="0.25">
      <c r="A51" s="12"/>
      <c r="B51" s="12"/>
      <c r="C51" s="87"/>
      <c r="D51" s="159" t="s">
        <v>76</v>
      </c>
      <c r="E51" s="103">
        <f t="shared" si="32"/>
        <v>12.350230414746544</v>
      </c>
      <c r="F51" s="104">
        <f t="shared" si="32"/>
        <v>17.111111111111111</v>
      </c>
      <c r="G51" s="104">
        <f t="shared" si="32"/>
        <v>7.1875</v>
      </c>
      <c r="H51" s="104">
        <f>H100/H9</f>
        <v>9.954545454545455</v>
      </c>
      <c r="I51" s="104">
        <f t="shared" si="33"/>
        <v>9.0476190476190474</v>
      </c>
      <c r="J51" s="104">
        <f t="shared" si="33"/>
        <v>18.272727272727273</v>
      </c>
      <c r="K51" s="104">
        <f t="shared" si="33"/>
        <v>16.473684210526315</v>
      </c>
      <c r="L51" s="104">
        <f t="shared" si="33"/>
        <v>10.416666666666666</v>
      </c>
      <c r="M51" s="104">
        <f t="shared" si="33"/>
        <v>9.0555555555555554</v>
      </c>
      <c r="N51" s="104">
        <f t="shared" si="33"/>
        <v>14.388888888888889</v>
      </c>
      <c r="O51" s="104">
        <f t="shared" si="33"/>
        <v>13.8</v>
      </c>
      <c r="P51" s="104">
        <f t="shared" si="31"/>
        <v>17.066666666666666</v>
      </c>
      <c r="Q51" s="591">
        <f>Q100/Q9</f>
        <v>9.9499999999999993</v>
      </c>
      <c r="R51" s="9"/>
      <c r="S51" s="10"/>
      <c r="T51" s="10"/>
      <c r="BN51" s="5"/>
    </row>
    <row r="52" spans="1:66" ht="15" customHeight="1" x14ac:dyDescent="0.25">
      <c r="A52" s="545"/>
      <c r="B52" s="545"/>
      <c r="C52" s="87"/>
      <c r="D52" s="159" t="s">
        <v>205</v>
      </c>
      <c r="E52" s="103">
        <f t="shared" si="32"/>
        <v>11.333333333333334</v>
      </c>
      <c r="F52" s="104">
        <f t="shared" si="32"/>
        <v>8.5416666666666661</v>
      </c>
      <c r="G52" s="104">
        <f t="shared" si="32"/>
        <v>8.7916666666666661</v>
      </c>
      <c r="H52" s="104">
        <f>H101/H10</f>
        <v>9.5294117647058822</v>
      </c>
      <c r="I52" s="104">
        <f t="shared" si="33"/>
        <v>6.8285714285714283</v>
      </c>
      <c r="J52" s="104">
        <f t="shared" si="33"/>
        <v>9.5714285714285712</v>
      </c>
      <c r="K52" s="104">
        <f t="shared" si="33"/>
        <v>13.416666666666666</v>
      </c>
      <c r="L52" s="104">
        <f t="shared" si="33"/>
        <v>13.956521739130435</v>
      </c>
      <c r="M52" s="104">
        <f t="shared" si="33"/>
        <v>8.6296296296296298</v>
      </c>
      <c r="N52" s="104">
        <f t="shared" si="33"/>
        <v>15.65</v>
      </c>
      <c r="O52" s="104">
        <f t="shared" si="33"/>
        <v>15.789473684210526</v>
      </c>
      <c r="P52" s="104">
        <f t="shared" si="31"/>
        <v>17.352941176470587</v>
      </c>
      <c r="Q52" s="591">
        <f>Q101/Q10</f>
        <v>15.4</v>
      </c>
      <c r="R52" s="9"/>
      <c r="S52" s="10"/>
      <c r="T52" s="10"/>
      <c r="BN52" s="5"/>
    </row>
    <row r="53" spans="1:66" ht="15" customHeight="1" x14ac:dyDescent="0.25">
      <c r="A53" s="12"/>
      <c r="B53" s="12"/>
      <c r="C53" s="87"/>
      <c r="D53" s="159" t="s">
        <v>77</v>
      </c>
      <c r="E53" s="103">
        <f t="shared" ref="E53:Q53" si="34">E102/E11</f>
        <v>11.262135922330097</v>
      </c>
      <c r="F53" s="104">
        <f t="shared" si="34"/>
        <v>7.5517241379310347</v>
      </c>
      <c r="G53" s="104">
        <f t="shared" si="34"/>
        <v>12.633333333333333</v>
      </c>
      <c r="H53" s="104">
        <f t="shared" si="34"/>
        <v>12</v>
      </c>
      <c r="I53" s="104">
        <f t="shared" si="34"/>
        <v>7.2592592592592595</v>
      </c>
      <c r="J53" s="104">
        <f t="shared" si="34"/>
        <v>8.5</v>
      </c>
      <c r="K53" s="104">
        <f t="shared" si="34"/>
        <v>18.115384615384617</v>
      </c>
      <c r="L53" s="104">
        <f t="shared" si="34"/>
        <v>8.4827586206896548</v>
      </c>
      <c r="M53" s="104">
        <f t="shared" si="34"/>
        <v>8.7777777777777786</v>
      </c>
      <c r="N53" s="104">
        <f t="shared" si="34"/>
        <v>14.5</v>
      </c>
      <c r="O53" s="104">
        <f t="shared" si="34"/>
        <v>13.736842105263158</v>
      </c>
      <c r="P53" s="104">
        <f t="shared" si="31"/>
        <v>10.545454545454545</v>
      </c>
      <c r="Q53" s="591">
        <f t="shared" si="34"/>
        <v>17.315789473684209</v>
      </c>
      <c r="R53" s="9"/>
      <c r="S53" s="10"/>
      <c r="T53" s="10"/>
      <c r="BN53" s="5"/>
    </row>
    <row r="54" spans="1:66" ht="15" customHeight="1" x14ac:dyDescent="0.25">
      <c r="A54" s="12"/>
      <c r="B54" s="12"/>
      <c r="C54" s="87"/>
      <c r="D54" s="159" t="s">
        <v>78</v>
      </c>
      <c r="E54" s="103">
        <f t="shared" ref="E54:Q54" si="35">E103/E12</f>
        <v>9.0550458715596331</v>
      </c>
      <c r="F54" s="104">
        <f t="shared" si="35"/>
        <v>7.3684210526315788</v>
      </c>
      <c r="G54" s="104">
        <f t="shared" si="35"/>
        <v>9.4</v>
      </c>
      <c r="H54" s="104">
        <f t="shared" si="35"/>
        <v>9</v>
      </c>
      <c r="I54" s="104">
        <f t="shared" si="35"/>
        <v>9.045454545454545</v>
      </c>
      <c r="J54" s="104">
        <f t="shared" si="35"/>
        <v>15</v>
      </c>
      <c r="K54" s="104">
        <f t="shared" si="35"/>
        <v>9.0666666666666664</v>
      </c>
      <c r="L54" s="104">
        <f t="shared" si="35"/>
        <v>10.052631578947368</v>
      </c>
      <c r="M54" s="150">
        <f t="shared" si="35"/>
        <v>7.6428571428571432</v>
      </c>
      <c r="N54" s="150">
        <f t="shared" si="35"/>
        <v>7.615384615384615</v>
      </c>
      <c r="O54" s="177">
        <f t="shared" si="35"/>
        <v>10.888888888888889</v>
      </c>
      <c r="P54" s="177">
        <f t="shared" si="31"/>
        <v>10.199999999999999</v>
      </c>
      <c r="Q54" s="733">
        <f t="shared" si="35"/>
        <v>7.0769230769230766</v>
      </c>
      <c r="R54" s="9"/>
      <c r="S54" s="10"/>
      <c r="T54" s="10"/>
      <c r="BN54" s="5"/>
    </row>
    <row r="55" spans="1:66" ht="15" customHeight="1" x14ac:dyDescent="0.25">
      <c r="C55" s="169" t="s">
        <v>263</v>
      </c>
      <c r="D55" s="121"/>
      <c r="E55" s="178">
        <f>SUM(F55:Q55)</f>
        <v>202</v>
      </c>
      <c r="F55" s="178">
        <f>SUM(F56:F61)</f>
        <v>13</v>
      </c>
      <c r="G55" s="178">
        <f t="shared" ref="G55:Q55" si="36">SUM(G56:G61)</f>
        <v>18</v>
      </c>
      <c r="H55" s="151">
        <f t="shared" si="36"/>
        <v>12</v>
      </c>
      <c r="I55" s="151">
        <f t="shared" si="36"/>
        <v>13</v>
      </c>
      <c r="J55" s="151">
        <f t="shared" si="36"/>
        <v>15</v>
      </c>
      <c r="K55" s="178">
        <f t="shared" si="36"/>
        <v>25</v>
      </c>
      <c r="L55" s="178">
        <f t="shared" si="36"/>
        <v>20</v>
      </c>
      <c r="M55" s="138">
        <f t="shared" si="36"/>
        <v>17</v>
      </c>
      <c r="N55" s="138">
        <f t="shared" si="36"/>
        <v>19</v>
      </c>
      <c r="O55" s="138">
        <f t="shared" si="36"/>
        <v>15</v>
      </c>
      <c r="P55" s="725">
        <f t="shared" si="36"/>
        <v>18</v>
      </c>
      <c r="Q55" s="734">
        <f t="shared" si="36"/>
        <v>17</v>
      </c>
      <c r="R55" s="9"/>
      <c r="S55" s="10"/>
      <c r="T55" s="10"/>
      <c r="BN55" s="5" t="s">
        <v>25</v>
      </c>
    </row>
    <row r="56" spans="1:66" ht="15" customHeight="1" x14ac:dyDescent="0.25">
      <c r="A56" s="12"/>
      <c r="B56" s="12"/>
      <c r="C56" s="87"/>
      <c r="D56" s="159" t="s">
        <v>79</v>
      </c>
      <c r="E56" s="138">
        <f t="shared" ref="E56:E61" si="37">SUM(F56:Q56)</f>
        <v>64</v>
      </c>
      <c r="F56" s="36">
        <f>defunciones!F15</f>
        <v>3</v>
      </c>
      <c r="G56" s="36">
        <f>defunciones!G15</f>
        <v>3</v>
      </c>
      <c r="H56" s="36">
        <f>defunciones!H15</f>
        <v>4</v>
      </c>
      <c r="I56" s="36">
        <f>defunciones!I15</f>
        <v>4</v>
      </c>
      <c r="J56" s="36">
        <f>defunciones!J15</f>
        <v>8</v>
      </c>
      <c r="K56" s="36">
        <f>defunciones!K15</f>
        <v>7</v>
      </c>
      <c r="L56" s="36">
        <f>defunciones!L15</f>
        <v>4</v>
      </c>
      <c r="M56" s="36">
        <f>defunciones!M15</f>
        <v>8</v>
      </c>
      <c r="N56" s="36">
        <f>defunciones!N15</f>
        <v>8</v>
      </c>
      <c r="O56" s="36">
        <f>defunciones!O15</f>
        <v>4</v>
      </c>
      <c r="P56" s="36">
        <f>defunciones!P15</f>
        <v>5</v>
      </c>
      <c r="Q56" s="589">
        <f>defunciones!Q15</f>
        <v>6</v>
      </c>
      <c r="R56" s="9"/>
      <c r="S56" s="10"/>
      <c r="T56" s="10"/>
      <c r="BN56" s="5"/>
    </row>
    <row r="57" spans="1:66" ht="15" customHeight="1" x14ac:dyDescent="0.25">
      <c r="A57" s="12"/>
      <c r="B57" s="12"/>
      <c r="C57" s="87"/>
      <c r="D57" s="159" t="s">
        <v>75</v>
      </c>
      <c r="E57" s="138">
        <f t="shared" si="37"/>
        <v>70</v>
      </c>
      <c r="F57" s="36">
        <f>defunciones!F16</f>
        <v>5</v>
      </c>
      <c r="G57" s="36">
        <f>defunciones!G16</f>
        <v>7</v>
      </c>
      <c r="H57" s="36">
        <f>defunciones!H16</f>
        <v>6</v>
      </c>
      <c r="I57" s="36">
        <f>defunciones!I16</f>
        <v>5</v>
      </c>
      <c r="J57" s="36">
        <f>defunciones!J16</f>
        <v>4</v>
      </c>
      <c r="K57" s="36">
        <f>defunciones!K16</f>
        <v>8</v>
      </c>
      <c r="L57" s="36">
        <f>defunciones!L16</f>
        <v>9</v>
      </c>
      <c r="M57" s="36">
        <f>defunciones!M16</f>
        <v>3</v>
      </c>
      <c r="N57" s="36">
        <f>defunciones!N16</f>
        <v>7</v>
      </c>
      <c r="O57" s="36">
        <f>defunciones!O16</f>
        <v>6</v>
      </c>
      <c r="P57" s="36">
        <f>defunciones!P16</f>
        <v>6</v>
      </c>
      <c r="Q57" s="589">
        <f>defunciones!Q16</f>
        <v>4</v>
      </c>
      <c r="R57" s="9"/>
      <c r="S57" s="10"/>
      <c r="T57" s="10"/>
      <c r="BN57" s="5"/>
    </row>
    <row r="58" spans="1:66" ht="15" customHeight="1" x14ac:dyDescent="0.25">
      <c r="A58" s="12"/>
      <c r="B58" s="12"/>
      <c r="C58" s="87"/>
      <c r="D58" s="159" t="s">
        <v>76</v>
      </c>
      <c r="E58" s="138">
        <f>SUM(F58:Q58)</f>
        <v>19</v>
      </c>
      <c r="F58" s="36">
        <f>defunciones!F17</f>
        <v>2</v>
      </c>
      <c r="G58" s="36">
        <f>defunciones!G17</f>
        <v>1</v>
      </c>
      <c r="H58" s="36">
        <f>defunciones!H17</f>
        <v>0</v>
      </c>
      <c r="I58" s="36">
        <f>defunciones!I17</f>
        <v>0</v>
      </c>
      <c r="J58" s="36">
        <f>defunciones!J17</f>
        <v>0</v>
      </c>
      <c r="K58" s="36">
        <f>defunciones!K17</f>
        <v>3</v>
      </c>
      <c r="L58" s="36">
        <f>defunciones!L17</f>
        <v>4</v>
      </c>
      <c r="M58" s="36">
        <f>defunciones!M17</f>
        <v>2</v>
      </c>
      <c r="N58" s="36">
        <f>defunciones!N17</f>
        <v>0</v>
      </c>
      <c r="O58" s="36">
        <f>defunciones!O17</f>
        <v>3</v>
      </c>
      <c r="P58" s="36">
        <f>defunciones!P17</f>
        <v>3</v>
      </c>
      <c r="Q58" s="589">
        <f>defunciones!Q17</f>
        <v>1</v>
      </c>
      <c r="R58" s="9"/>
      <c r="S58" s="10"/>
      <c r="T58" s="10"/>
      <c r="BN58" s="5"/>
    </row>
    <row r="59" spans="1:66" ht="15" customHeight="1" x14ac:dyDescent="0.25">
      <c r="A59" s="545"/>
      <c r="B59" s="545"/>
      <c r="C59" s="87"/>
      <c r="D59" s="159" t="s">
        <v>205</v>
      </c>
      <c r="E59" s="138">
        <f>SUM(F59:Q59)</f>
        <v>2</v>
      </c>
      <c r="F59" s="36">
        <f>defunciones!F20</f>
        <v>0</v>
      </c>
      <c r="G59" s="36">
        <f>defunciones!G20</f>
        <v>1</v>
      </c>
      <c r="H59" s="36">
        <f>defunciones!H20</f>
        <v>0</v>
      </c>
      <c r="I59" s="36">
        <f>defunciones!I20</f>
        <v>0</v>
      </c>
      <c r="J59" s="36">
        <f>defunciones!J20</f>
        <v>0</v>
      </c>
      <c r="K59" s="36">
        <f>defunciones!K20</f>
        <v>1</v>
      </c>
      <c r="L59" s="36">
        <f>defunciones!L20</f>
        <v>0</v>
      </c>
      <c r="M59" s="36">
        <f>defunciones!M20</f>
        <v>0</v>
      </c>
      <c r="N59" s="36">
        <f>defunciones!N20</f>
        <v>0</v>
      </c>
      <c r="O59" s="36">
        <f>defunciones!O20</f>
        <v>0</v>
      </c>
      <c r="P59" s="36">
        <f>defunciones!P20</f>
        <v>0</v>
      </c>
      <c r="Q59" s="589">
        <f>defunciones!Q20</f>
        <v>0</v>
      </c>
      <c r="R59" s="9"/>
      <c r="S59" s="10"/>
      <c r="T59" s="10"/>
      <c r="BN59" s="5"/>
    </row>
    <row r="60" spans="1:66" ht="15" customHeight="1" x14ac:dyDescent="0.25">
      <c r="A60" s="12"/>
      <c r="B60" s="12"/>
      <c r="C60" s="87"/>
      <c r="D60" s="159" t="s">
        <v>77</v>
      </c>
      <c r="E60" s="138">
        <f t="shared" si="37"/>
        <v>29</v>
      </c>
      <c r="F60" s="36">
        <f>defunciones!F18</f>
        <v>3</v>
      </c>
      <c r="G60" s="36">
        <f>defunciones!G18</f>
        <v>5</v>
      </c>
      <c r="H60" s="36">
        <f>defunciones!H18</f>
        <v>1</v>
      </c>
      <c r="I60" s="36">
        <f>defunciones!I18</f>
        <v>2</v>
      </c>
      <c r="J60" s="36">
        <f>defunciones!J18</f>
        <v>3</v>
      </c>
      <c r="K60" s="36">
        <f>defunciones!K18</f>
        <v>3</v>
      </c>
      <c r="L60" s="36">
        <f>defunciones!L18</f>
        <v>3</v>
      </c>
      <c r="M60" s="36">
        <f>defunciones!M18</f>
        <v>3</v>
      </c>
      <c r="N60" s="36">
        <f>defunciones!N18</f>
        <v>0</v>
      </c>
      <c r="O60" s="36">
        <f>defunciones!O18</f>
        <v>1</v>
      </c>
      <c r="P60" s="36">
        <f>defunciones!P18</f>
        <v>2</v>
      </c>
      <c r="Q60" s="589">
        <f>defunciones!Q18</f>
        <v>3</v>
      </c>
      <c r="R60" s="9"/>
      <c r="S60" s="10"/>
      <c r="T60" s="10"/>
      <c r="BN60" s="5"/>
    </row>
    <row r="61" spans="1:66" ht="15" customHeight="1" x14ac:dyDescent="0.25">
      <c r="A61" s="12"/>
      <c r="B61" s="12"/>
      <c r="C61" s="171"/>
      <c r="D61" s="172" t="s">
        <v>78</v>
      </c>
      <c r="E61" s="179">
        <f t="shared" si="37"/>
        <v>18</v>
      </c>
      <c r="F61" s="180">
        <f>defunciones!F19</f>
        <v>0</v>
      </c>
      <c r="G61" s="180">
        <f>defunciones!G19</f>
        <v>1</v>
      </c>
      <c r="H61" s="180">
        <f>defunciones!H19</f>
        <v>1</v>
      </c>
      <c r="I61" s="180">
        <f>defunciones!I19</f>
        <v>2</v>
      </c>
      <c r="J61" s="180">
        <f>defunciones!J19</f>
        <v>0</v>
      </c>
      <c r="K61" s="180">
        <f>defunciones!K19</f>
        <v>3</v>
      </c>
      <c r="L61" s="180">
        <f>defunciones!L19</f>
        <v>0</v>
      </c>
      <c r="M61" s="180">
        <f>defunciones!M19</f>
        <v>1</v>
      </c>
      <c r="N61" s="180">
        <f>defunciones!N19</f>
        <v>4</v>
      </c>
      <c r="O61" s="180">
        <f>defunciones!O19</f>
        <v>1</v>
      </c>
      <c r="P61" s="180">
        <f>defunciones!P19</f>
        <v>2</v>
      </c>
      <c r="Q61" s="735">
        <f>defunciones!Q19</f>
        <v>3</v>
      </c>
      <c r="R61" s="9"/>
      <c r="S61" s="10"/>
      <c r="T61" s="10"/>
      <c r="BN61" s="5"/>
    </row>
    <row r="62" spans="1:66" ht="15" hidden="1" customHeight="1" x14ac:dyDescent="0.25">
      <c r="C62" s="169" t="s">
        <v>266</v>
      </c>
      <c r="D62" s="121"/>
      <c r="E62" s="178">
        <f>SUM(F62:Q62)</f>
        <v>91</v>
      </c>
      <c r="F62" s="178">
        <f>SUM(F63:F68)</f>
        <v>11</v>
      </c>
      <c r="G62" s="178">
        <f t="shared" ref="G62:Q62" si="38">SUM(G63:G68)</f>
        <v>16</v>
      </c>
      <c r="H62" s="178">
        <f t="shared" si="38"/>
        <v>9</v>
      </c>
      <c r="I62" s="178">
        <f t="shared" si="38"/>
        <v>9</v>
      </c>
      <c r="J62" s="178">
        <f t="shared" si="38"/>
        <v>9</v>
      </c>
      <c r="K62" s="178">
        <f t="shared" si="38"/>
        <v>20</v>
      </c>
      <c r="L62" s="178">
        <f t="shared" si="38"/>
        <v>17</v>
      </c>
      <c r="M62" s="138">
        <f t="shared" si="38"/>
        <v>0</v>
      </c>
      <c r="N62" s="138">
        <f t="shared" si="38"/>
        <v>0</v>
      </c>
      <c r="O62" s="138">
        <f t="shared" si="38"/>
        <v>0</v>
      </c>
      <c r="P62" s="725">
        <f t="shared" si="38"/>
        <v>0</v>
      </c>
      <c r="Q62" s="734">
        <f t="shared" si="38"/>
        <v>0</v>
      </c>
      <c r="R62" s="9"/>
      <c r="S62" s="10"/>
      <c r="T62" s="10"/>
      <c r="BN62" s="5" t="s">
        <v>25</v>
      </c>
    </row>
    <row r="63" spans="1:66" ht="15" hidden="1" customHeight="1" x14ac:dyDescent="0.25">
      <c r="A63" s="659"/>
      <c r="B63" s="659"/>
      <c r="C63" s="87"/>
      <c r="D63" s="159" t="s">
        <v>79</v>
      </c>
      <c r="E63" s="138">
        <f t="shared" ref="E63:E64" si="39">SUM(F63:Q63)</f>
        <v>21</v>
      </c>
      <c r="F63" s="36">
        <f>defunciones!F49</f>
        <v>2</v>
      </c>
      <c r="G63" s="36">
        <f>defunciones!G49</f>
        <v>3</v>
      </c>
      <c r="H63" s="36">
        <f>defunciones!H49</f>
        <v>2</v>
      </c>
      <c r="I63" s="36">
        <f>defunciones!I49</f>
        <v>3</v>
      </c>
      <c r="J63" s="36">
        <f>defunciones!J49</f>
        <v>4</v>
      </c>
      <c r="K63" s="36">
        <f>defunciones!K49</f>
        <v>5</v>
      </c>
      <c r="L63" s="29">
        <f>defunciones!L49</f>
        <v>2</v>
      </c>
      <c r="M63" s="36"/>
      <c r="N63" s="36"/>
      <c r="O63" s="36"/>
      <c r="P63" s="36"/>
      <c r="Q63" s="589"/>
      <c r="R63" s="9"/>
      <c r="S63" s="10"/>
      <c r="T63" s="10"/>
      <c r="BN63" s="5"/>
    </row>
    <row r="64" spans="1:66" ht="15" hidden="1" customHeight="1" x14ac:dyDescent="0.25">
      <c r="A64" s="659"/>
      <c r="B64" s="659"/>
      <c r="C64" s="87"/>
      <c r="D64" s="159" t="s">
        <v>75</v>
      </c>
      <c r="E64" s="138">
        <f t="shared" si="39"/>
        <v>44</v>
      </c>
      <c r="F64" s="36">
        <f>defunciones!F50</f>
        <v>5</v>
      </c>
      <c r="G64" s="36">
        <f>defunciones!G50</f>
        <v>7</v>
      </c>
      <c r="H64" s="36">
        <f>defunciones!H50</f>
        <v>6</v>
      </c>
      <c r="I64" s="36">
        <f>defunciones!I50</f>
        <v>5</v>
      </c>
      <c r="J64" s="36">
        <f>defunciones!J50</f>
        <v>4</v>
      </c>
      <c r="K64" s="36">
        <f>defunciones!K50</f>
        <v>8</v>
      </c>
      <c r="L64" s="29">
        <f>defunciones!L50</f>
        <v>9</v>
      </c>
      <c r="M64" s="36"/>
      <c r="N64" s="36"/>
      <c r="O64" s="36"/>
      <c r="P64" s="36"/>
      <c r="Q64" s="589"/>
      <c r="R64" s="9"/>
      <c r="S64" s="10"/>
      <c r="T64" s="10"/>
      <c r="BN64" s="5"/>
    </row>
    <row r="65" spans="1:66" ht="15" hidden="1" customHeight="1" x14ac:dyDescent="0.25">
      <c r="A65" s="659"/>
      <c r="B65" s="659"/>
      <c r="C65" s="87"/>
      <c r="D65" s="159" t="s">
        <v>76</v>
      </c>
      <c r="E65" s="138">
        <f>SUM(F65:Q65)</f>
        <v>10</v>
      </c>
      <c r="F65" s="36">
        <f>defunciones!F51</f>
        <v>2</v>
      </c>
      <c r="G65" s="36">
        <f>defunciones!G51</f>
        <v>1</v>
      </c>
      <c r="H65" s="36">
        <f>defunciones!H51</f>
        <v>0</v>
      </c>
      <c r="I65" s="36">
        <f>defunciones!I51</f>
        <v>0</v>
      </c>
      <c r="J65" s="36">
        <f>defunciones!J51</f>
        <v>0</v>
      </c>
      <c r="K65" s="36">
        <f>defunciones!K51</f>
        <v>3</v>
      </c>
      <c r="L65" s="29">
        <f>defunciones!L51</f>
        <v>4</v>
      </c>
      <c r="M65" s="36"/>
      <c r="N65" s="36"/>
      <c r="O65" s="36"/>
      <c r="P65" s="36"/>
      <c r="Q65" s="589"/>
      <c r="R65" s="9"/>
      <c r="S65" s="10"/>
      <c r="T65" s="10"/>
      <c r="BN65" s="5"/>
    </row>
    <row r="66" spans="1:66" ht="15" hidden="1" customHeight="1" x14ac:dyDescent="0.25">
      <c r="A66" s="659"/>
      <c r="B66" s="659"/>
      <c r="C66" s="87"/>
      <c r="D66" s="159" t="s">
        <v>205</v>
      </c>
      <c r="E66" s="138">
        <f>SUM(F66:Q66)</f>
        <v>2</v>
      </c>
      <c r="F66" s="36">
        <f>defunciones!F54</f>
        <v>0</v>
      </c>
      <c r="G66" s="36">
        <f>defunciones!G54</f>
        <v>1</v>
      </c>
      <c r="H66" s="36">
        <f>defunciones!H54</f>
        <v>0</v>
      </c>
      <c r="I66" s="36">
        <f>defunciones!I54</f>
        <v>0</v>
      </c>
      <c r="J66" s="36">
        <f>defunciones!J54</f>
        <v>0</v>
      </c>
      <c r="K66" s="36">
        <f>defunciones!K54</f>
        <v>1</v>
      </c>
      <c r="L66" s="29">
        <f>defunciones!L54</f>
        <v>0</v>
      </c>
      <c r="M66" s="36"/>
      <c r="N66" s="36"/>
      <c r="O66" s="36"/>
      <c r="P66" s="36"/>
      <c r="Q66" s="589"/>
      <c r="R66" s="9"/>
      <c r="S66" s="10"/>
      <c r="T66" s="10"/>
      <c r="BN66" s="5"/>
    </row>
    <row r="67" spans="1:66" ht="15" hidden="1" customHeight="1" x14ac:dyDescent="0.25">
      <c r="A67" s="659"/>
      <c r="B67" s="659"/>
      <c r="C67" s="87"/>
      <c r="D67" s="159" t="s">
        <v>77</v>
      </c>
      <c r="E67" s="138">
        <f t="shared" ref="E67:E68" si="40">SUM(F67:Q67)</f>
        <v>13</v>
      </c>
      <c r="F67" s="36">
        <f>defunciones!F52</f>
        <v>2</v>
      </c>
      <c r="G67" s="36">
        <f>defunciones!G52</f>
        <v>4</v>
      </c>
      <c r="H67" s="36">
        <f>defunciones!H52</f>
        <v>0</v>
      </c>
      <c r="I67" s="36">
        <f>defunciones!I52</f>
        <v>1</v>
      </c>
      <c r="J67" s="36">
        <f>defunciones!J52</f>
        <v>1</v>
      </c>
      <c r="K67" s="36">
        <f>defunciones!K52</f>
        <v>3</v>
      </c>
      <c r="L67" s="29">
        <f>defunciones!L52</f>
        <v>2</v>
      </c>
      <c r="M67" s="36"/>
      <c r="N67" s="36"/>
      <c r="O67" s="36"/>
      <c r="P67" s="36"/>
      <c r="Q67" s="589"/>
      <c r="R67" s="9"/>
      <c r="S67" s="10"/>
      <c r="T67" s="10"/>
      <c r="BN67" s="5"/>
    </row>
    <row r="68" spans="1:66" ht="15" hidden="1" customHeight="1" x14ac:dyDescent="0.25">
      <c r="A68" s="659"/>
      <c r="B68" s="659"/>
      <c r="C68" s="171"/>
      <c r="D68" s="172" t="s">
        <v>78</v>
      </c>
      <c r="E68" s="662">
        <f t="shared" si="40"/>
        <v>1</v>
      </c>
      <c r="F68" s="256">
        <f>defunciones!F53</f>
        <v>0</v>
      </c>
      <c r="G68" s="256">
        <f>defunciones!G53</f>
        <v>0</v>
      </c>
      <c r="H68" s="256">
        <f>defunciones!H53</f>
        <v>1</v>
      </c>
      <c r="I68" s="256">
        <f>defunciones!I53</f>
        <v>0</v>
      </c>
      <c r="J68" s="256">
        <f>defunciones!J53</f>
        <v>0</v>
      </c>
      <c r="K68" s="256">
        <f>defunciones!K53</f>
        <v>0</v>
      </c>
      <c r="L68" s="313">
        <f>defunciones!L53</f>
        <v>0</v>
      </c>
      <c r="M68" s="180"/>
      <c r="N68" s="180"/>
      <c r="O68" s="180"/>
      <c r="P68" s="180"/>
      <c r="Q68" s="735"/>
      <c r="R68" s="9"/>
      <c r="S68" s="10"/>
      <c r="T68" s="10"/>
      <c r="BN68" s="5"/>
    </row>
    <row r="69" spans="1:66" ht="15" customHeight="1" x14ac:dyDescent="0.25">
      <c r="C69" s="166" t="s">
        <v>278</v>
      </c>
      <c r="D69" s="139"/>
      <c r="E69" s="140">
        <f t="shared" ref="E69:Q69" si="41">E55/E6</f>
        <v>0.11483797612279704</v>
      </c>
      <c r="F69" s="140">
        <f t="shared" si="41"/>
        <v>8.387096774193549E-2</v>
      </c>
      <c r="G69" s="140">
        <f t="shared" si="41"/>
        <v>0.11464968152866242</v>
      </c>
      <c r="H69" s="140">
        <f t="shared" si="41"/>
        <v>7.6433121019108277E-2</v>
      </c>
      <c r="I69" s="140">
        <f t="shared" si="41"/>
        <v>8.1250000000000003E-2</v>
      </c>
      <c r="J69" s="140">
        <f t="shared" si="41"/>
        <v>0.11450381679389313</v>
      </c>
      <c r="K69" s="140">
        <f t="shared" si="41"/>
        <v>0.18248175182481752</v>
      </c>
      <c r="L69" s="140">
        <f t="shared" si="41"/>
        <v>0.12658227848101267</v>
      </c>
      <c r="M69" s="335">
        <f t="shared" si="41"/>
        <v>0.11258278145695365</v>
      </c>
      <c r="N69" s="335">
        <f t="shared" si="41"/>
        <v>0.12101910828025478</v>
      </c>
      <c r="O69" s="444">
        <f t="shared" si="41"/>
        <v>0.12096774193548387</v>
      </c>
      <c r="P69" s="444">
        <f t="shared" si="41"/>
        <v>0.1276595744680851</v>
      </c>
      <c r="Q69" s="736">
        <f t="shared" si="41"/>
        <v>0.12977099236641221</v>
      </c>
      <c r="R69" s="9"/>
      <c r="S69" s="10"/>
      <c r="T69" s="10"/>
      <c r="BN69" s="5" t="s">
        <v>27</v>
      </c>
    </row>
    <row r="70" spans="1:66" ht="15" customHeight="1" x14ac:dyDescent="0.25">
      <c r="A70" s="12"/>
      <c r="B70" s="12"/>
      <c r="C70" s="87"/>
      <c r="D70" s="159" t="s">
        <v>79</v>
      </c>
      <c r="E70" s="140">
        <f t="shared" ref="E70:Q70" si="42">E56/E7</f>
        <v>0.26229508196721313</v>
      </c>
      <c r="F70" s="141">
        <f t="shared" si="42"/>
        <v>0.15</v>
      </c>
      <c r="G70" s="141">
        <f t="shared" si="42"/>
        <v>0.15789473684210525</v>
      </c>
      <c r="H70" s="141">
        <f>H56/H7</f>
        <v>0.2</v>
      </c>
      <c r="I70" s="141">
        <f t="shared" si="42"/>
        <v>0.25</v>
      </c>
      <c r="J70" s="141">
        <f t="shared" si="42"/>
        <v>0.42105263157894735</v>
      </c>
      <c r="K70" s="141">
        <f t="shared" si="42"/>
        <v>0.46666666666666667</v>
      </c>
      <c r="L70" s="141">
        <f t="shared" si="42"/>
        <v>0.21052631578947367</v>
      </c>
      <c r="M70" s="141">
        <f t="shared" si="42"/>
        <v>0.29629629629629628</v>
      </c>
      <c r="N70" s="141">
        <f t="shared" si="42"/>
        <v>0.23529411764705882</v>
      </c>
      <c r="O70" s="141">
        <f t="shared" si="42"/>
        <v>0.25</v>
      </c>
      <c r="P70" s="141">
        <f t="shared" si="42"/>
        <v>0.25</v>
      </c>
      <c r="Q70" s="593">
        <f t="shared" si="42"/>
        <v>0.31578947368421051</v>
      </c>
      <c r="R70" s="9"/>
      <c r="S70" s="10"/>
      <c r="T70" s="10"/>
      <c r="BN70" s="5"/>
    </row>
    <row r="71" spans="1:66" ht="15" customHeight="1" x14ac:dyDescent="0.25">
      <c r="A71" s="12"/>
      <c r="B71" s="12"/>
      <c r="C71" s="87"/>
      <c r="D71" s="159" t="s">
        <v>75</v>
      </c>
      <c r="E71" s="140">
        <f t="shared" ref="E71:G73" si="43">E57/E8</f>
        <v>0.14141414141414141</v>
      </c>
      <c r="F71" s="141">
        <f t="shared" si="43"/>
        <v>0.1111111111111111</v>
      </c>
      <c r="G71" s="141">
        <f t="shared" si="43"/>
        <v>0.14583333333333334</v>
      </c>
      <c r="H71" s="141">
        <f>H57/H8</f>
        <v>0.15384615384615385</v>
      </c>
      <c r="I71" s="141">
        <f t="shared" ref="I71:Q71" si="44">I57/I8</f>
        <v>0.12820512820512819</v>
      </c>
      <c r="J71" s="141">
        <f t="shared" si="44"/>
        <v>9.0909090909090912E-2</v>
      </c>
      <c r="K71" s="141">
        <f t="shared" si="44"/>
        <v>0.21052631578947367</v>
      </c>
      <c r="L71" s="141">
        <f t="shared" si="44"/>
        <v>0.20454545454545456</v>
      </c>
      <c r="M71" s="141">
        <f t="shared" si="44"/>
        <v>7.8947368421052627E-2</v>
      </c>
      <c r="N71" s="141">
        <f t="shared" si="44"/>
        <v>0.17948717948717949</v>
      </c>
      <c r="O71" s="141">
        <f t="shared" si="44"/>
        <v>0.16216216216216217</v>
      </c>
      <c r="P71" s="141">
        <f t="shared" si="44"/>
        <v>0.11538461538461539</v>
      </c>
      <c r="Q71" s="593">
        <f t="shared" si="44"/>
        <v>0.125</v>
      </c>
      <c r="R71" s="9"/>
      <c r="S71" s="10"/>
      <c r="T71" s="10"/>
      <c r="BN71" s="5"/>
    </row>
    <row r="72" spans="1:66" ht="15" customHeight="1" x14ac:dyDescent="0.25">
      <c r="A72" s="12"/>
      <c r="B72" s="12"/>
      <c r="C72" s="87"/>
      <c r="D72" s="159" t="s">
        <v>76</v>
      </c>
      <c r="E72" s="140">
        <f t="shared" si="43"/>
        <v>8.755760368663594E-2</v>
      </c>
      <c r="F72" s="141">
        <f t="shared" si="43"/>
        <v>0.1111111111111111</v>
      </c>
      <c r="G72" s="141">
        <f t="shared" si="43"/>
        <v>6.25E-2</v>
      </c>
      <c r="H72" s="141">
        <f>H58/H9</f>
        <v>0</v>
      </c>
      <c r="I72" s="141">
        <f t="shared" ref="I72:Q72" si="45">I58/I9</f>
        <v>0</v>
      </c>
      <c r="J72" s="141">
        <f t="shared" si="45"/>
        <v>0</v>
      </c>
      <c r="K72" s="141">
        <f t="shared" si="45"/>
        <v>0.15789473684210525</v>
      </c>
      <c r="L72" s="141">
        <f t="shared" si="45"/>
        <v>0.16666666666666666</v>
      </c>
      <c r="M72" s="141">
        <f t="shared" si="45"/>
        <v>0.1111111111111111</v>
      </c>
      <c r="N72" s="141">
        <f t="shared" si="45"/>
        <v>0</v>
      </c>
      <c r="O72" s="141">
        <f t="shared" si="45"/>
        <v>0.2</v>
      </c>
      <c r="P72" s="141">
        <f t="shared" si="45"/>
        <v>0.2</v>
      </c>
      <c r="Q72" s="593">
        <f t="shared" si="45"/>
        <v>0.05</v>
      </c>
      <c r="R72" s="9"/>
      <c r="S72" s="10"/>
      <c r="T72" s="10"/>
      <c r="BN72" s="5"/>
    </row>
    <row r="73" spans="1:66" ht="15" customHeight="1" x14ac:dyDescent="0.25">
      <c r="A73" s="545"/>
      <c r="B73" s="545"/>
      <c r="C73" s="87"/>
      <c r="D73" s="159" t="s">
        <v>205</v>
      </c>
      <c r="E73" s="140">
        <f t="shared" si="43"/>
        <v>7.246376811594203E-3</v>
      </c>
      <c r="F73" s="141">
        <f t="shared" si="43"/>
        <v>0</v>
      </c>
      <c r="G73" s="141">
        <f t="shared" si="43"/>
        <v>4.1666666666666664E-2</v>
      </c>
      <c r="H73" s="141">
        <f>H59/H10</f>
        <v>0</v>
      </c>
      <c r="I73" s="141">
        <f t="shared" ref="I73:Q73" si="46">I59/I10</f>
        <v>0</v>
      </c>
      <c r="J73" s="141">
        <f t="shared" si="46"/>
        <v>0</v>
      </c>
      <c r="K73" s="141">
        <f t="shared" si="46"/>
        <v>4.1666666666666664E-2</v>
      </c>
      <c r="L73" s="141">
        <f t="shared" si="46"/>
        <v>0</v>
      </c>
      <c r="M73" s="141">
        <f t="shared" si="46"/>
        <v>0</v>
      </c>
      <c r="N73" s="141">
        <f t="shared" si="46"/>
        <v>0</v>
      </c>
      <c r="O73" s="141">
        <f t="shared" si="46"/>
        <v>0</v>
      </c>
      <c r="P73" s="141">
        <f t="shared" si="46"/>
        <v>0</v>
      </c>
      <c r="Q73" s="593">
        <f t="shared" si="46"/>
        <v>0</v>
      </c>
      <c r="R73" s="9"/>
      <c r="S73" s="10"/>
      <c r="T73" s="10"/>
      <c r="BN73" s="5"/>
    </row>
    <row r="74" spans="1:66" ht="15" customHeight="1" x14ac:dyDescent="0.25">
      <c r="A74" s="12"/>
      <c r="B74" s="12"/>
      <c r="C74" s="87"/>
      <c r="D74" s="159" t="s">
        <v>77</v>
      </c>
      <c r="E74" s="140">
        <f t="shared" ref="E74:Q74" si="47">E60/E11</f>
        <v>9.3851132686084138E-2</v>
      </c>
      <c r="F74" s="141">
        <f t="shared" si="47"/>
        <v>0.10344827586206896</v>
      </c>
      <c r="G74" s="141">
        <f t="shared" si="47"/>
        <v>0.16666666666666666</v>
      </c>
      <c r="H74" s="141">
        <f t="shared" si="47"/>
        <v>3.4482758620689655E-2</v>
      </c>
      <c r="I74" s="141">
        <f t="shared" si="47"/>
        <v>7.407407407407407E-2</v>
      </c>
      <c r="J74" s="141">
        <f t="shared" si="47"/>
        <v>9.375E-2</v>
      </c>
      <c r="K74" s="141">
        <f t="shared" si="47"/>
        <v>0.11538461538461539</v>
      </c>
      <c r="L74" s="141">
        <f t="shared" si="47"/>
        <v>0.10344827586206896</v>
      </c>
      <c r="M74" s="141">
        <f t="shared" si="47"/>
        <v>0.1111111111111111</v>
      </c>
      <c r="N74" s="141">
        <f t="shared" si="47"/>
        <v>0</v>
      </c>
      <c r="O74" s="141">
        <f t="shared" si="47"/>
        <v>5.2631578947368418E-2</v>
      </c>
      <c r="P74" s="141">
        <f t="shared" si="47"/>
        <v>9.0909090909090912E-2</v>
      </c>
      <c r="Q74" s="593">
        <f t="shared" si="47"/>
        <v>0.15789473684210525</v>
      </c>
      <c r="R74" s="9"/>
      <c r="S74" s="10"/>
      <c r="T74" s="10"/>
      <c r="BN74" s="5"/>
    </row>
    <row r="75" spans="1:66" ht="15" customHeight="1" x14ac:dyDescent="0.25">
      <c r="A75" s="12"/>
      <c r="B75" s="12"/>
      <c r="C75" s="87"/>
      <c r="D75" s="159" t="s">
        <v>78</v>
      </c>
      <c r="E75" s="140">
        <f t="shared" ref="E75:Q75" si="48">E61/E12</f>
        <v>8.2568807339449546E-2</v>
      </c>
      <c r="F75" s="141">
        <f t="shared" si="48"/>
        <v>0</v>
      </c>
      <c r="G75" s="141">
        <f t="shared" si="48"/>
        <v>0.05</v>
      </c>
      <c r="H75" s="141">
        <f t="shared" si="48"/>
        <v>7.6923076923076927E-2</v>
      </c>
      <c r="I75" s="141">
        <f t="shared" si="48"/>
        <v>9.0909090909090912E-2</v>
      </c>
      <c r="J75" s="141">
        <f t="shared" si="48"/>
        <v>0</v>
      </c>
      <c r="K75" s="141">
        <f t="shared" si="48"/>
        <v>0.2</v>
      </c>
      <c r="L75" s="141">
        <f t="shared" si="48"/>
        <v>0</v>
      </c>
      <c r="M75" s="411">
        <f t="shared" si="48"/>
        <v>7.1428571428571425E-2</v>
      </c>
      <c r="N75" s="411">
        <f t="shared" si="48"/>
        <v>0.15384615384615385</v>
      </c>
      <c r="O75" s="445">
        <f t="shared" si="48"/>
        <v>5.5555555555555552E-2</v>
      </c>
      <c r="P75" s="445">
        <f t="shared" si="48"/>
        <v>0.13333333333333333</v>
      </c>
      <c r="Q75" s="737">
        <f t="shared" si="48"/>
        <v>0.11538461538461539</v>
      </c>
      <c r="R75" s="9"/>
      <c r="S75" s="10"/>
      <c r="T75" s="10"/>
      <c r="BN75" s="5"/>
    </row>
    <row r="76" spans="1:66" ht="15" customHeight="1" x14ac:dyDescent="0.25">
      <c r="C76" s="169" t="s">
        <v>279</v>
      </c>
      <c r="D76" s="121"/>
      <c r="E76" s="181">
        <f t="shared" ref="E76:Q76" si="49">E104/E6</f>
        <v>0.10631040363843093</v>
      </c>
      <c r="F76" s="181">
        <f t="shared" si="49"/>
        <v>8.387096774193549E-2</v>
      </c>
      <c r="G76" s="181">
        <f t="shared" si="49"/>
        <v>0.10191082802547771</v>
      </c>
      <c r="H76" s="153">
        <f t="shared" si="49"/>
        <v>7.6433121019108277E-2</v>
      </c>
      <c r="I76" s="153">
        <f t="shared" si="49"/>
        <v>8.1250000000000003E-2</v>
      </c>
      <c r="J76" s="153">
        <f t="shared" si="49"/>
        <v>0.10687022900763359</v>
      </c>
      <c r="K76" s="181">
        <f t="shared" si="49"/>
        <v>0.18248175182481752</v>
      </c>
      <c r="L76" s="181">
        <f t="shared" si="49"/>
        <v>0.11392405063291139</v>
      </c>
      <c r="M76" s="48">
        <f t="shared" si="49"/>
        <v>0.10596026490066225</v>
      </c>
      <c r="N76" s="48">
        <f t="shared" si="49"/>
        <v>0.10191082802547771</v>
      </c>
      <c r="O76" s="48">
        <f t="shared" si="49"/>
        <v>0.11290322580645161</v>
      </c>
      <c r="P76" s="181">
        <f t="shared" si="49"/>
        <v>0.12056737588652482</v>
      </c>
      <c r="Q76" s="738">
        <f t="shared" si="49"/>
        <v>9.9236641221374045E-2</v>
      </c>
      <c r="R76" s="9"/>
      <c r="S76" s="10"/>
      <c r="T76" s="10"/>
      <c r="BN76" s="5" t="s">
        <v>28</v>
      </c>
    </row>
    <row r="77" spans="1:66" ht="15" customHeight="1" x14ac:dyDescent="0.25">
      <c r="A77" s="12"/>
      <c r="B77" s="12"/>
      <c r="C77" s="87"/>
      <c r="D77" s="159" t="s">
        <v>79</v>
      </c>
      <c r="E77" s="48">
        <f t="shared" ref="E77:Q77" si="50">E105/E7</f>
        <v>0.25</v>
      </c>
      <c r="F77" s="39">
        <f t="shared" si="50"/>
        <v>0.15</v>
      </c>
      <c r="G77" s="39">
        <f t="shared" si="50"/>
        <v>0.15789473684210525</v>
      </c>
      <c r="H77" s="39">
        <f>H105/H7</f>
        <v>0.2</v>
      </c>
      <c r="I77" s="39">
        <f t="shared" si="50"/>
        <v>0.25</v>
      </c>
      <c r="J77" s="39">
        <f t="shared" si="50"/>
        <v>0.36842105263157893</v>
      </c>
      <c r="K77" s="39">
        <f t="shared" si="50"/>
        <v>0.46666666666666667</v>
      </c>
      <c r="L77" s="39">
        <f t="shared" si="50"/>
        <v>0.15789473684210525</v>
      </c>
      <c r="M77" s="39">
        <f t="shared" si="50"/>
        <v>0.29629629629629628</v>
      </c>
      <c r="N77" s="39">
        <f t="shared" si="50"/>
        <v>0.20588235294117646</v>
      </c>
      <c r="O77" s="39">
        <f t="shared" si="50"/>
        <v>0.25</v>
      </c>
      <c r="P77" s="39">
        <f t="shared" ref="P77:P82" si="51">P105/P7</f>
        <v>0.25</v>
      </c>
      <c r="Q77" s="594">
        <f t="shared" si="50"/>
        <v>0.31578947368421051</v>
      </c>
      <c r="R77" s="9"/>
      <c r="S77" s="10"/>
      <c r="T77" s="10"/>
      <c r="BN77" s="5"/>
    </row>
    <row r="78" spans="1:66" ht="15" customHeight="1" x14ac:dyDescent="0.25">
      <c r="A78" s="12"/>
      <c r="B78" s="12"/>
      <c r="C78" s="87"/>
      <c r="D78" s="159" t="s">
        <v>75</v>
      </c>
      <c r="E78" s="48">
        <f t="shared" ref="E78:G80" si="52">E106/E8</f>
        <v>0.13737373737373737</v>
      </c>
      <c r="F78" s="39">
        <f t="shared" si="52"/>
        <v>0.1111111111111111</v>
      </c>
      <c r="G78" s="39">
        <f t="shared" si="52"/>
        <v>0.14583333333333334</v>
      </c>
      <c r="H78" s="39">
        <f>H106/H8</f>
        <v>0.15384615384615385</v>
      </c>
      <c r="I78" s="39">
        <f t="shared" ref="I78:Q80" si="53">I106/I8</f>
        <v>0.12820512820512819</v>
      </c>
      <c r="J78" s="39">
        <f t="shared" si="53"/>
        <v>9.0909090909090912E-2</v>
      </c>
      <c r="K78" s="39">
        <f t="shared" si="53"/>
        <v>0.21052631578947367</v>
      </c>
      <c r="L78" s="39">
        <f t="shared" si="53"/>
        <v>0.20454545454545456</v>
      </c>
      <c r="M78" s="39">
        <f t="shared" si="53"/>
        <v>7.8947368421052627E-2</v>
      </c>
      <c r="N78" s="39">
        <f t="shared" si="53"/>
        <v>0.17948717948717949</v>
      </c>
      <c r="O78" s="39">
        <f t="shared" si="53"/>
        <v>0.16216216216216217</v>
      </c>
      <c r="P78" s="39">
        <f t="shared" si="51"/>
        <v>9.6153846153846159E-2</v>
      </c>
      <c r="Q78" s="594">
        <f>Q106/Q8</f>
        <v>9.375E-2</v>
      </c>
      <c r="R78" s="9"/>
      <c r="S78" s="10"/>
      <c r="T78" s="10"/>
      <c r="BN78" s="5"/>
    </row>
    <row r="79" spans="1:66" ht="15" customHeight="1" x14ac:dyDescent="0.25">
      <c r="A79" s="12"/>
      <c r="B79" s="12"/>
      <c r="C79" s="87"/>
      <c r="D79" s="159" t="s">
        <v>76</v>
      </c>
      <c r="E79" s="48">
        <f t="shared" si="52"/>
        <v>7.3732718894009217E-2</v>
      </c>
      <c r="F79" s="39">
        <f t="shared" si="52"/>
        <v>0.1111111111111111</v>
      </c>
      <c r="G79" s="39">
        <f t="shared" si="52"/>
        <v>6.25E-2</v>
      </c>
      <c r="H79" s="39">
        <f>H107/H9</f>
        <v>0</v>
      </c>
      <c r="I79" s="39">
        <f t="shared" si="53"/>
        <v>0</v>
      </c>
      <c r="J79" s="39">
        <f t="shared" si="53"/>
        <v>0</v>
      </c>
      <c r="K79" s="39">
        <f t="shared" si="53"/>
        <v>0.15789473684210525</v>
      </c>
      <c r="L79" s="39">
        <f t="shared" si="53"/>
        <v>0.125</v>
      </c>
      <c r="M79" s="39">
        <f t="shared" si="53"/>
        <v>0.1111111111111111</v>
      </c>
      <c r="N79" s="39">
        <f t="shared" si="53"/>
        <v>0</v>
      </c>
      <c r="O79" s="39">
        <f t="shared" si="53"/>
        <v>0.13333333333333333</v>
      </c>
      <c r="P79" s="39">
        <f t="shared" si="53"/>
        <v>0.2</v>
      </c>
      <c r="Q79" s="594">
        <f t="shared" si="53"/>
        <v>0</v>
      </c>
      <c r="R79" s="9"/>
      <c r="S79" s="10"/>
      <c r="T79" s="10"/>
      <c r="BN79" s="5"/>
    </row>
    <row r="80" spans="1:66" ht="15" customHeight="1" x14ac:dyDescent="0.25">
      <c r="A80" s="545"/>
      <c r="B80" s="545"/>
      <c r="C80" s="87"/>
      <c r="D80" s="159" t="s">
        <v>205</v>
      </c>
      <c r="E80" s="48">
        <f t="shared" si="52"/>
        <v>3.6231884057971015E-3</v>
      </c>
      <c r="F80" s="39">
        <f t="shared" si="52"/>
        <v>0</v>
      </c>
      <c r="G80" s="39">
        <f t="shared" si="52"/>
        <v>0</v>
      </c>
      <c r="H80" s="39">
        <f>H108/H10</f>
        <v>0</v>
      </c>
      <c r="I80" s="39">
        <f t="shared" si="53"/>
        <v>0</v>
      </c>
      <c r="J80" s="39">
        <f t="shared" si="53"/>
        <v>0</v>
      </c>
      <c r="K80" s="39">
        <f t="shared" si="53"/>
        <v>4.1666666666666664E-2</v>
      </c>
      <c r="L80" s="39">
        <f t="shared" si="53"/>
        <v>0</v>
      </c>
      <c r="M80" s="39">
        <f t="shared" si="53"/>
        <v>0</v>
      </c>
      <c r="N80" s="39">
        <f t="shared" si="53"/>
        <v>0</v>
      </c>
      <c r="O80" s="39">
        <f t="shared" si="53"/>
        <v>0</v>
      </c>
      <c r="P80" s="39">
        <f t="shared" si="51"/>
        <v>0</v>
      </c>
      <c r="Q80" s="594">
        <f>Q108/Q10</f>
        <v>0</v>
      </c>
      <c r="R80" s="9"/>
      <c r="S80" s="10"/>
      <c r="T80" s="10"/>
      <c r="BN80" s="5"/>
    </row>
    <row r="81" spans="1:66" ht="15" customHeight="1" x14ac:dyDescent="0.25">
      <c r="A81" s="12"/>
      <c r="B81" s="12"/>
      <c r="C81" s="87"/>
      <c r="D81" s="159" t="s">
        <v>77</v>
      </c>
      <c r="E81" s="48">
        <f t="shared" ref="E81:Q81" si="54">E109/E11</f>
        <v>9.0614886731391592E-2</v>
      </c>
      <c r="F81" s="39">
        <f t="shared" si="54"/>
        <v>0.10344827586206896</v>
      </c>
      <c r="G81" s="39">
        <f t="shared" si="54"/>
        <v>0.13333333333333333</v>
      </c>
      <c r="H81" s="39">
        <f t="shared" si="54"/>
        <v>3.4482758620689655E-2</v>
      </c>
      <c r="I81" s="39">
        <f t="shared" si="54"/>
        <v>7.407407407407407E-2</v>
      </c>
      <c r="J81" s="39">
        <f t="shared" si="54"/>
        <v>9.375E-2</v>
      </c>
      <c r="K81" s="39">
        <f t="shared" si="54"/>
        <v>0.11538461538461539</v>
      </c>
      <c r="L81" s="39">
        <f t="shared" si="54"/>
        <v>0.10344827586206896</v>
      </c>
      <c r="M81" s="39">
        <f t="shared" si="54"/>
        <v>0.1111111111111111</v>
      </c>
      <c r="N81" s="39">
        <f t="shared" si="54"/>
        <v>0</v>
      </c>
      <c r="O81" s="39">
        <f t="shared" si="54"/>
        <v>5.2631578947368418E-2</v>
      </c>
      <c r="P81" s="39">
        <f t="shared" si="51"/>
        <v>9.0909090909090912E-2</v>
      </c>
      <c r="Q81" s="594">
        <f t="shared" si="54"/>
        <v>0.15789473684210525</v>
      </c>
      <c r="R81" s="9"/>
      <c r="S81" s="10"/>
      <c r="T81" s="10"/>
      <c r="BN81" s="5"/>
    </row>
    <row r="82" spans="1:66" ht="15" customHeight="1" x14ac:dyDescent="0.25">
      <c r="A82" s="12"/>
      <c r="B82" s="12"/>
      <c r="C82" s="171"/>
      <c r="D82" s="172" t="s">
        <v>78</v>
      </c>
      <c r="E82" s="182">
        <f t="shared" ref="E82:Q82" si="55">E110/E12</f>
        <v>5.9633027522935783E-2</v>
      </c>
      <c r="F82" s="183">
        <f t="shared" si="55"/>
        <v>0</v>
      </c>
      <c r="G82" s="183">
        <f t="shared" si="55"/>
        <v>0.05</v>
      </c>
      <c r="H82" s="183">
        <f t="shared" si="55"/>
        <v>7.6923076923076927E-2</v>
      </c>
      <c r="I82" s="183">
        <f t="shared" si="55"/>
        <v>9.0909090909090912E-2</v>
      </c>
      <c r="J82" s="183">
        <f t="shared" si="55"/>
        <v>0</v>
      </c>
      <c r="K82" s="183">
        <f t="shared" si="55"/>
        <v>0.2</v>
      </c>
      <c r="L82" s="183">
        <f t="shared" si="55"/>
        <v>0</v>
      </c>
      <c r="M82" s="183">
        <f t="shared" si="55"/>
        <v>0</v>
      </c>
      <c r="N82" s="183">
        <f t="shared" si="55"/>
        <v>7.6923076923076927E-2</v>
      </c>
      <c r="O82" s="39">
        <f t="shared" si="55"/>
        <v>5.5555555555555552E-2</v>
      </c>
      <c r="P82" s="39">
        <f t="shared" si="51"/>
        <v>0.13333333333333333</v>
      </c>
      <c r="Q82" s="594">
        <f t="shared" si="55"/>
        <v>3.8461538461538464E-2</v>
      </c>
      <c r="R82" s="9"/>
      <c r="S82" s="10"/>
      <c r="T82" s="10"/>
      <c r="BN82" s="5"/>
    </row>
    <row r="83" spans="1:66" ht="15" customHeight="1" x14ac:dyDescent="0.25">
      <c r="C83" s="166" t="s">
        <v>80</v>
      </c>
      <c r="D83" s="139"/>
      <c r="E83" s="50">
        <f>SUM(F83:Q83)</f>
        <v>20142</v>
      </c>
      <c r="F83" s="50">
        <f>SUM(F84:F89)</f>
        <v>1686</v>
      </c>
      <c r="G83" s="50">
        <f t="shared" ref="G83:Q83" si="56">SUM(G84:G89)</f>
        <v>1509</v>
      </c>
      <c r="H83" s="50">
        <f t="shared" si="56"/>
        <v>1754</v>
      </c>
      <c r="I83" s="50">
        <f t="shared" si="56"/>
        <v>1701</v>
      </c>
      <c r="J83" s="50">
        <f t="shared" si="56"/>
        <v>1768</v>
      </c>
      <c r="K83" s="50">
        <f t="shared" si="56"/>
        <v>1685</v>
      </c>
      <c r="L83" s="50">
        <f t="shared" si="56"/>
        <v>1689</v>
      </c>
      <c r="M83" s="50">
        <f t="shared" si="56"/>
        <v>1651</v>
      </c>
      <c r="N83" s="50">
        <f t="shared" si="56"/>
        <v>1670</v>
      </c>
      <c r="O83" s="157">
        <f t="shared" si="56"/>
        <v>1727</v>
      </c>
      <c r="P83" s="157">
        <f t="shared" si="56"/>
        <v>1646</v>
      </c>
      <c r="Q83" s="739">
        <f t="shared" si="56"/>
        <v>1656</v>
      </c>
      <c r="R83" s="9"/>
      <c r="S83" s="10"/>
      <c r="T83" s="10"/>
      <c r="BN83" s="5" t="s">
        <v>27</v>
      </c>
    </row>
    <row r="84" spans="1:66" ht="15" customHeight="1" x14ac:dyDescent="0.25">
      <c r="A84" s="12"/>
      <c r="B84" s="12"/>
      <c r="C84" s="87"/>
      <c r="D84" s="159" t="s">
        <v>79</v>
      </c>
      <c r="E84" s="50">
        <f>SUM(F84:Q84)</f>
        <v>3127</v>
      </c>
      <c r="F84" s="36">
        <f>egresos!F45</f>
        <v>264</v>
      </c>
      <c r="G84" s="36">
        <f>egresos!G45</f>
        <v>240</v>
      </c>
      <c r="H84" s="36">
        <f>egresos!H45</f>
        <v>270</v>
      </c>
      <c r="I84" s="36">
        <f>egresos!I45</f>
        <v>259</v>
      </c>
      <c r="J84" s="36">
        <f>egresos!J45</f>
        <v>271</v>
      </c>
      <c r="K84" s="36">
        <f>egresos!K45</f>
        <v>260</v>
      </c>
      <c r="L84" s="36">
        <f>egresos!L45</f>
        <v>240</v>
      </c>
      <c r="M84" s="36">
        <f>egresos!M45</f>
        <v>266</v>
      </c>
      <c r="N84" s="36">
        <f>egresos!N45</f>
        <v>260</v>
      </c>
      <c r="O84" s="36">
        <f>egresos!O45</f>
        <v>271</v>
      </c>
      <c r="P84" s="36">
        <f>egresos!P45</f>
        <v>262</v>
      </c>
      <c r="Q84" s="589">
        <f>egresos!Q45</f>
        <v>264</v>
      </c>
      <c r="R84" s="9"/>
      <c r="S84" s="10"/>
      <c r="T84" s="10"/>
      <c r="BN84" s="5"/>
    </row>
    <row r="85" spans="1:66" ht="15" customHeight="1" x14ac:dyDescent="0.25">
      <c r="A85" s="12"/>
      <c r="B85" s="12"/>
      <c r="C85" s="87"/>
      <c r="D85" s="159" t="s">
        <v>75</v>
      </c>
      <c r="E85" s="50">
        <f t="shared" ref="E85:E110" si="57">SUM(F85:Q85)</f>
        <v>4858</v>
      </c>
      <c r="F85" s="36">
        <f>egresos!F46</f>
        <v>385</v>
      </c>
      <c r="G85" s="36">
        <f>egresos!G46</f>
        <v>367</v>
      </c>
      <c r="H85" s="36">
        <f>egresos!H46</f>
        <v>424</v>
      </c>
      <c r="I85" s="36">
        <f>egresos!I46</f>
        <v>406</v>
      </c>
      <c r="J85" s="36">
        <f>egresos!J46</f>
        <v>431</v>
      </c>
      <c r="K85" s="36">
        <f>egresos!K46</f>
        <v>410</v>
      </c>
      <c r="L85" s="36">
        <f>egresos!L46</f>
        <v>420</v>
      </c>
      <c r="M85" s="36">
        <f>egresos!M46</f>
        <v>396</v>
      </c>
      <c r="N85" s="36">
        <f>egresos!N46</f>
        <v>404</v>
      </c>
      <c r="O85" s="36">
        <f>egresos!O46</f>
        <v>411</v>
      </c>
      <c r="P85" s="36">
        <f>egresos!P46</f>
        <v>401</v>
      </c>
      <c r="Q85" s="589">
        <f>egresos!Q46</f>
        <v>403</v>
      </c>
      <c r="R85" s="9"/>
      <c r="S85" s="10"/>
      <c r="T85" s="10"/>
      <c r="BN85" s="5"/>
    </row>
    <row r="86" spans="1:66" ht="15" customHeight="1" x14ac:dyDescent="0.25">
      <c r="A86" s="12"/>
      <c r="B86" s="12"/>
      <c r="C86" s="87"/>
      <c r="D86" s="159" t="s">
        <v>76</v>
      </c>
      <c r="E86" s="50">
        <f t="shared" si="57"/>
        <v>2741</v>
      </c>
      <c r="F86" s="36">
        <f>egresos!F47</f>
        <v>232</v>
      </c>
      <c r="G86" s="36">
        <f>egresos!G47</f>
        <v>217</v>
      </c>
      <c r="H86" s="36">
        <f>egresos!H47</f>
        <v>242</v>
      </c>
      <c r="I86" s="36">
        <f>egresos!I47</f>
        <v>233</v>
      </c>
      <c r="J86" s="36">
        <f>egresos!J47</f>
        <v>240</v>
      </c>
      <c r="K86" s="36">
        <f>egresos!K47</f>
        <v>231</v>
      </c>
      <c r="L86" s="36">
        <f>egresos!L47</f>
        <v>233</v>
      </c>
      <c r="M86" s="36">
        <f>egresos!M47</f>
        <v>225</v>
      </c>
      <c r="N86" s="36">
        <f>egresos!N47</f>
        <v>233</v>
      </c>
      <c r="O86" s="36">
        <f>egresos!O47</f>
        <v>233</v>
      </c>
      <c r="P86" s="36">
        <f>egresos!P47</f>
        <v>211</v>
      </c>
      <c r="Q86" s="589">
        <f>egresos!Q47</f>
        <v>211</v>
      </c>
      <c r="R86" s="9"/>
      <c r="S86" s="10"/>
      <c r="T86" s="10"/>
      <c r="BN86" s="5"/>
    </row>
    <row r="87" spans="1:66" ht="15" customHeight="1" x14ac:dyDescent="0.25">
      <c r="A87" s="545"/>
      <c r="B87" s="545"/>
      <c r="C87" s="87"/>
      <c r="D87" s="159" t="s">
        <v>205</v>
      </c>
      <c r="E87" s="50">
        <f t="shared" si="57"/>
        <v>3767</v>
      </c>
      <c r="F87" s="36">
        <f>egresos!F50</f>
        <v>341</v>
      </c>
      <c r="G87" s="36">
        <f>egresos!G50</f>
        <v>260</v>
      </c>
      <c r="H87" s="36">
        <f>egresos!H50</f>
        <v>343</v>
      </c>
      <c r="I87" s="36">
        <f>egresos!I50</f>
        <v>332</v>
      </c>
      <c r="J87" s="36">
        <f>egresos!J50</f>
        <v>337</v>
      </c>
      <c r="K87" s="36">
        <f>egresos!K50</f>
        <v>307</v>
      </c>
      <c r="L87" s="36">
        <f>egresos!L50</f>
        <v>316</v>
      </c>
      <c r="M87" s="36">
        <f>egresos!M50</f>
        <v>276</v>
      </c>
      <c r="N87" s="36">
        <f>egresos!N50</f>
        <v>299</v>
      </c>
      <c r="O87" s="36">
        <f>egresos!O50</f>
        <v>334</v>
      </c>
      <c r="P87" s="36">
        <f>egresos!P50</f>
        <v>309</v>
      </c>
      <c r="Q87" s="589">
        <f>egresos!Q50</f>
        <v>313</v>
      </c>
      <c r="R87" s="9"/>
      <c r="S87" s="10"/>
      <c r="T87" s="10"/>
      <c r="BN87" s="5"/>
    </row>
    <row r="88" spans="1:66" ht="15" customHeight="1" x14ac:dyDescent="0.25">
      <c r="A88" s="12"/>
      <c r="B88" s="12"/>
      <c r="C88" s="87"/>
      <c r="D88" s="159" t="s">
        <v>77</v>
      </c>
      <c r="E88" s="50">
        <f t="shared" si="57"/>
        <v>3530</v>
      </c>
      <c r="F88" s="36">
        <f>egresos!F48</f>
        <v>280</v>
      </c>
      <c r="G88" s="36">
        <f>egresos!G48</f>
        <v>263</v>
      </c>
      <c r="H88" s="36">
        <f>egresos!H48</f>
        <v>299</v>
      </c>
      <c r="I88" s="36">
        <f>egresos!I48</f>
        <v>296</v>
      </c>
      <c r="J88" s="36">
        <f>egresos!J48</f>
        <v>305</v>
      </c>
      <c r="K88" s="36">
        <f>egresos!K48</f>
        <v>300</v>
      </c>
      <c r="L88" s="36">
        <f>egresos!L48</f>
        <v>303</v>
      </c>
      <c r="M88" s="36">
        <f>egresos!M48</f>
        <v>304</v>
      </c>
      <c r="N88" s="36">
        <f>egresos!N48</f>
        <v>299</v>
      </c>
      <c r="O88" s="36">
        <f>egresos!O48</f>
        <v>298</v>
      </c>
      <c r="P88" s="36">
        <f>egresos!P48</f>
        <v>293</v>
      </c>
      <c r="Q88" s="589">
        <f>egresos!Q48</f>
        <v>290</v>
      </c>
      <c r="R88" s="9"/>
      <c r="S88" s="10"/>
      <c r="T88" s="10"/>
      <c r="BN88" s="5"/>
    </row>
    <row r="89" spans="1:66" ht="15" customHeight="1" x14ac:dyDescent="0.25">
      <c r="A89" s="12"/>
      <c r="B89" s="12"/>
      <c r="C89" s="87"/>
      <c r="D89" s="159" t="s">
        <v>78</v>
      </c>
      <c r="E89" s="50">
        <f t="shared" si="57"/>
        <v>2119</v>
      </c>
      <c r="F89" s="36">
        <f>egresos!F49</f>
        <v>184</v>
      </c>
      <c r="G89" s="36">
        <f>egresos!G49</f>
        <v>162</v>
      </c>
      <c r="H89" s="36">
        <f>egresos!H49</f>
        <v>176</v>
      </c>
      <c r="I89" s="36">
        <f>egresos!I49</f>
        <v>175</v>
      </c>
      <c r="J89" s="36">
        <f>egresos!J49</f>
        <v>184</v>
      </c>
      <c r="K89" s="36">
        <f>egresos!K49</f>
        <v>177</v>
      </c>
      <c r="L89" s="36">
        <f>egresos!L49</f>
        <v>177</v>
      </c>
      <c r="M89" s="36">
        <f>egresos!M49</f>
        <v>184</v>
      </c>
      <c r="N89" s="36">
        <f>egresos!N49</f>
        <v>175</v>
      </c>
      <c r="O89" s="36">
        <f>egresos!O49</f>
        <v>180</v>
      </c>
      <c r="P89" s="36">
        <f>egresos!P49</f>
        <v>170</v>
      </c>
      <c r="Q89" s="589">
        <f>egresos!Q49</f>
        <v>175</v>
      </c>
      <c r="R89" s="9"/>
      <c r="S89" s="10"/>
      <c r="T89" s="10"/>
      <c r="BN89" s="5"/>
    </row>
    <row r="90" spans="1:66" ht="15" customHeight="1" x14ac:dyDescent="0.25">
      <c r="C90" s="169" t="s">
        <v>81</v>
      </c>
      <c r="D90" s="184"/>
      <c r="E90" s="185">
        <f t="shared" si="57"/>
        <v>21535</v>
      </c>
      <c r="F90" s="185">
        <f>SUM(F91:F96)</f>
        <v>1829</v>
      </c>
      <c r="G90" s="185">
        <f t="shared" ref="G90:Q90" si="58">SUM(G91:G96)</f>
        <v>1652</v>
      </c>
      <c r="H90" s="157">
        <f t="shared" si="58"/>
        <v>1829</v>
      </c>
      <c r="I90" s="157">
        <f t="shared" si="58"/>
        <v>1770</v>
      </c>
      <c r="J90" s="157">
        <f t="shared" si="58"/>
        <v>1829</v>
      </c>
      <c r="K90" s="185">
        <f t="shared" si="58"/>
        <v>1770</v>
      </c>
      <c r="L90" s="185">
        <f t="shared" si="58"/>
        <v>1829</v>
      </c>
      <c r="M90" s="185">
        <f t="shared" si="58"/>
        <v>1829</v>
      </c>
      <c r="N90" s="185">
        <f t="shared" si="58"/>
        <v>1770</v>
      </c>
      <c r="O90" s="50">
        <f t="shared" si="58"/>
        <v>1829</v>
      </c>
      <c r="P90" s="50">
        <f t="shared" si="58"/>
        <v>1770</v>
      </c>
      <c r="Q90" s="595">
        <f t="shared" si="58"/>
        <v>1829</v>
      </c>
      <c r="R90" s="9"/>
      <c r="S90" s="10"/>
      <c r="T90" s="10"/>
      <c r="BN90" s="5" t="s">
        <v>27</v>
      </c>
    </row>
    <row r="91" spans="1:66" ht="15" customHeight="1" x14ac:dyDescent="0.25">
      <c r="A91" s="12"/>
      <c r="B91" s="12"/>
      <c r="C91" s="87"/>
      <c r="D91" s="159" t="s">
        <v>79</v>
      </c>
      <c r="E91" s="50">
        <f>SUM(F91:Q91)</f>
        <v>3285</v>
      </c>
      <c r="F91" s="36">
        <f>egresos!F60</f>
        <v>279</v>
      </c>
      <c r="G91" s="36">
        <f>egresos!G60</f>
        <v>252</v>
      </c>
      <c r="H91" s="36">
        <f>egresos!H60</f>
        <v>279</v>
      </c>
      <c r="I91" s="36">
        <f>egresos!I60</f>
        <v>270</v>
      </c>
      <c r="J91" s="36">
        <f>egresos!J60</f>
        <v>279</v>
      </c>
      <c r="K91" s="36">
        <f>egresos!K60</f>
        <v>270</v>
      </c>
      <c r="L91" s="36">
        <f>egresos!L60</f>
        <v>279</v>
      </c>
      <c r="M91" s="36">
        <f>egresos!M60</f>
        <v>279</v>
      </c>
      <c r="N91" s="36">
        <f>egresos!N60</f>
        <v>270</v>
      </c>
      <c r="O91" s="36">
        <f>egresos!O60</f>
        <v>279</v>
      </c>
      <c r="P91" s="36">
        <f>egresos!P60</f>
        <v>270</v>
      </c>
      <c r="Q91" s="589">
        <f>egresos!Q60</f>
        <v>279</v>
      </c>
      <c r="R91" s="9"/>
      <c r="S91" s="10"/>
      <c r="T91" s="10"/>
      <c r="BN91" s="5"/>
    </row>
    <row r="92" spans="1:66" ht="15" customHeight="1" x14ac:dyDescent="0.25">
      <c r="A92" s="12"/>
      <c r="B92" s="12"/>
      <c r="C92" s="87"/>
      <c r="D92" s="159" t="s">
        <v>75</v>
      </c>
      <c r="E92" s="50">
        <f t="shared" si="57"/>
        <v>5110</v>
      </c>
      <c r="F92" s="36">
        <f>egresos!F61</f>
        <v>434</v>
      </c>
      <c r="G92" s="36">
        <f>egresos!G61</f>
        <v>392</v>
      </c>
      <c r="H92" s="36">
        <f>egresos!H61</f>
        <v>434</v>
      </c>
      <c r="I92" s="36">
        <f>egresos!I61</f>
        <v>420</v>
      </c>
      <c r="J92" s="36">
        <f>egresos!J61</f>
        <v>434</v>
      </c>
      <c r="K92" s="36">
        <f>egresos!K61</f>
        <v>420</v>
      </c>
      <c r="L92" s="36">
        <f>egresos!L61</f>
        <v>434</v>
      </c>
      <c r="M92" s="36">
        <f>egresos!M61</f>
        <v>434</v>
      </c>
      <c r="N92" s="36">
        <f>egresos!N61</f>
        <v>420</v>
      </c>
      <c r="O92" s="36">
        <f>egresos!O61</f>
        <v>434</v>
      </c>
      <c r="P92" s="36">
        <f>egresos!P61</f>
        <v>420</v>
      </c>
      <c r="Q92" s="589">
        <f>egresos!Q61</f>
        <v>434</v>
      </c>
      <c r="R92" s="9"/>
      <c r="S92" s="10"/>
      <c r="T92" s="10"/>
      <c r="BN92" s="5"/>
    </row>
    <row r="93" spans="1:66" ht="15" customHeight="1" x14ac:dyDescent="0.25">
      <c r="A93" s="12"/>
      <c r="B93" s="12"/>
      <c r="C93" s="87"/>
      <c r="D93" s="159" t="s">
        <v>76</v>
      </c>
      <c r="E93" s="50">
        <f t="shared" si="57"/>
        <v>2920</v>
      </c>
      <c r="F93" s="36">
        <f>egresos!F62</f>
        <v>248</v>
      </c>
      <c r="G93" s="36">
        <f>egresos!G62</f>
        <v>224</v>
      </c>
      <c r="H93" s="36">
        <f>egresos!H62</f>
        <v>248</v>
      </c>
      <c r="I93" s="36">
        <f>egresos!I62</f>
        <v>240</v>
      </c>
      <c r="J93" s="36">
        <f>egresos!J62</f>
        <v>248</v>
      </c>
      <c r="K93" s="36">
        <f>egresos!K62</f>
        <v>240</v>
      </c>
      <c r="L93" s="36">
        <f>egresos!L62</f>
        <v>248</v>
      </c>
      <c r="M93" s="36">
        <f>egresos!M62</f>
        <v>248</v>
      </c>
      <c r="N93" s="36">
        <f>egresos!N62</f>
        <v>240</v>
      </c>
      <c r="O93" s="36">
        <f>egresos!O62</f>
        <v>248</v>
      </c>
      <c r="P93" s="36">
        <f>egresos!P62</f>
        <v>240</v>
      </c>
      <c r="Q93" s="589">
        <f>egresos!Q62</f>
        <v>248</v>
      </c>
      <c r="R93" s="9"/>
      <c r="S93" s="10"/>
      <c r="T93" s="10"/>
      <c r="BN93" s="5"/>
    </row>
    <row r="94" spans="1:66" ht="15" customHeight="1" x14ac:dyDescent="0.25">
      <c r="A94" s="545"/>
      <c r="B94" s="545"/>
      <c r="C94" s="87"/>
      <c r="D94" s="159" t="s">
        <v>205</v>
      </c>
      <c r="E94" s="50">
        <f t="shared" si="57"/>
        <v>4380</v>
      </c>
      <c r="F94" s="36">
        <f>egresos!F65</f>
        <v>372</v>
      </c>
      <c r="G94" s="36">
        <f>egresos!G65</f>
        <v>336</v>
      </c>
      <c r="H94" s="36">
        <f>egresos!H65</f>
        <v>372</v>
      </c>
      <c r="I94" s="36">
        <f>egresos!I65</f>
        <v>360</v>
      </c>
      <c r="J94" s="36">
        <f>egresos!J65</f>
        <v>372</v>
      </c>
      <c r="K94" s="36">
        <f>egresos!K65</f>
        <v>360</v>
      </c>
      <c r="L94" s="36">
        <f>egresos!L65</f>
        <v>372</v>
      </c>
      <c r="M94" s="36">
        <f>egresos!M65</f>
        <v>372</v>
      </c>
      <c r="N94" s="36">
        <f>egresos!N65</f>
        <v>360</v>
      </c>
      <c r="O94" s="36">
        <f>egresos!O65</f>
        <v>372</v>
      </c>
      <c r="P94" s="36">
        <f>egresos!P65</f>
        <v>360</v>
      </c>
      <c r="Q94" s="589">
        <f>egresos!Q65</f>
        <v>372</v>
      </c>
      <c r="R94" s="9"/>
      <c r="S94" s="10"/>
      <c r="T94" s="10"/>
      <c r="BN94" s="5"/>
    </row>
    <row r="95" spans="1:66" ht="15" customHeight="1" x14ac:dyDescent="0.25">
      <c r="A95" s="12"/>
      <c r="B95" s="12"/>
      <c r="C95" s="87"/>
      <c r="D95" s="159" t="s">
        <v>77</v>
      </c>
      <c r="E95" s="50">
        <f t="shared" si="57"/>
        <v>3650</v>
      </c>
      <c r="F95" s="36">
        <f>egresos!F63</f>
        <v>310</v>
      </c>
      <c r="G95" s="36">
        <f>egresos!G63</f>
        <v>280</v>
      </c>
      <c r="H95" s="36">
        <f>egresos!H63</f>
        <v>310</v>
      </c>
      <c r="I95" s="36">
        <f>egresos!I63</f>
        <v>300</v>
      </c>
      <c r="J95" s="36">
        <f>egresos!J63</f>
        <v>310</v>
      </c>
      <c r="K95" s="36">
        <f>egresos!K63</f>
        <v>300</v>
      </c>
      <c r="L95" s="36">
        <f>egresos!L63</f>
        <v>310</v>
      </c>
      <c r="M95" s="36">
        <f>egresos!M63</f>
        <v>310</v>
      </c>
      <c r="N95" s="36">
        <f>egresos!N63</f>
        <v>300</v>
      </c>
      <c r="O95" s="36">
        <f>egresos!O63</f>
        <v>310</v>
      </c>
      <c r="P95" s="36">
        <f>egresos!P63</f>
        <v>300</v>
      </c>
      <c r="Q95" s="589">
        <f>egresos!Q63</f>
        <v>310</v>
      </c>
      <c r="R95" s="9"/>
      <c r="S95" s="10"/>
      <c r="T95" s="10"/>
      <c r="BN95" s="5"/>
    </row>
    <row r="96" spans="1:66" ht="15" customHeight="1" x14ac:dyDescent="0.25">
      <c r="A96" s="12"/>
      <c r="B96" s="12"/>
      <c r="C96" s="171"/>
      <c r="D96" s="172" t="s">
        <v>78</v>
      </c>
      <c r="E96" s="186">
        <f t="shared" si="57"/>
        <v>2190</v>
      </c>
      <c r="F96" s="256">
        <f>egresos!F64</f>
        <v>186</v>
      </c>
      <c r="G96" s="256">
        <f>egresos!G64</f>
        <v>168</v>
      </c>
      <c r="H96" s="256">
        <f>egresos!H64</f>
        <v>186</v>
      </c>
      <c r="I96" s="256">
        <f>egresos!I64</f>
        <v>180</v>
      </c>
      <c r="J96" s="256">
        <f>egresos!J64</f>
        <v>186</v>
      </c>
      <c r="K96" s="256">
        <f>egresos!K64</f>
        <v>180</v>
      </c>
      <c r="L96" s="256">
        <f>egresos!L64</f>
        <v>186</v>
      </c>
      <c r="M96" s="256">
        <f>egresos!M64</f>
        <v>186</v>
      </c>
      <c r="N96" s="256">
        <f>egresos!N64</f>
        <v>180</v>
      </c>
      <c r="O96" s="256">
        <f>egresos!O64</f>
        <v>186</v>
      </c>
      <c r="P96" s="256">
        <f>egresos!P64</f>
        <v>180</v>
      </c>
      <c r="Q96" s="740">
        <f>egresos!Q64</f>
        <v>186</v>
      </c>
      <c r="R96" s="9"/>
      <c r="S96" s="10"/>
      <c r="T96" s="10"/>
      <c r="BN96" s="5"/>
    </row>
    <row r="97" spans="1:66" ht="15" customHeight="1" x14ac:dyDescent="0.25">
      <c r="C97" s="166" t="s">
        <v>82</v>
      </c>
      <c r="D97" s="139"/>
      <c r="E97" s="50">
        <f t="shared" si="57"/>
        <v>18911</v>
      </c>
      <c r="F97" s="50">
        <f>SUM(F98:F103)</f>
        <v>1565</v>
      </c>
      <c r="G97" s="50">
        <f t="shared" ref="G97:Q97" si="59">SUM(G98:G103)</f>
        <v>1446</v>
      </c>
      <c r="H97" s="157">
        <f t="shared" si="59"/>
        <v>1690</v>
      </c>
      <c r="I97" s="157">
        <f t="shared" si="59"/>
        <v>1406</v>
      </c>
      <c r="J97" s="157">
        <f t="shared" si="59"/>
        <v>1484</v>
      </c>
      <c r="K97" s="50">
        <f t="shared" si="59"/>
        <v>1735</v>
      </c>
      <c r="L97" s="50">
        <f t="shared" si="59"/>
        <v>1786</v>
      </c>
      <c r="M97" s="50">
        <f t="shared" si="59"/>
        <v>1382</v>
      </c>
      <c r="N97" s="50">
        <f t="shared" si="59"/>
        <v>1729</v>
      </c>
      <c r="O97" s="157">
        <f t="shared" si="59"/>
        <v>1571</v>
      </c>
      <c r="P97" s="157">
        <f t="shared" si="59"/>
        <v>1681</v>
      </c>
      <c r="Q97" s="739">
        <f t="shared" si="59"/>
        <v>1436</v>
      </c>
      <c r="R97" s="9"/>
      <c r="S97" s="10"/>
      <c r="T97" s="10"/>
      <c r="BN97" s="5" t="s">
        <v>27</v>
      </c>
    </row>
    <row r="98" spans="1:66" ht="15" customHeight="1" x14ac:dyDescent="0.25">
      <c r="A98" s="12"/>
      <c r="B98" s="12"/>
      <c r="C98" s="87"/>
      <c r="D98" s="159" t="s">
        <v>79</v>
      </c>
      <c r="E98" s="50">
        <f t="shared" si="57"/>
        <v>2957</v>
      </c>
      <c r="F98" s="36">
        <v>219</v>
      </c>
      <c r="G98" s="36">
        <v>259</v>
      </c>
      <c r="H98" s="29">
        <v>230</v>
      </c>
      <c r="I98" s="29">
        <v>228</v>
      </c>
      <c r="J98" s="29">
        <v>164</v>
      </c>
      <c r="K98" s="29">
        <v>248</v>
      </c>
      <c r="L98" s="29">
        <v>268</v>
      </c>
      <c r="M98" s="29">
        <v>247</v>
      </c>
      <c r="N98" s="407">
        <v>284</v>
      </c>
      <c r="O98" s="407">
        <v>222</v>
      </c>
      <c r="P98" s="407">
        <v>363</v>
      </c>
      <c r="Q98" s="588">
        <v>225</v>
      </c>
      <c r="R98" s="9"/>
      <c r="S98" s="10"/>
      <c r="T98" s="10"/>
      <c r="BN98" s="5"/>
    </row>
    <row r="99" spans="1:66" ht="15" customHeight="1" x14ac:dyDescent="0.25">
      <c r="A99" s="12"/>
      <c r="B99" s="12"/>
      <c r="C99" s="87"/>
      <c r="D99" s="159" t="s">
        <v>75</v>
      </c>
      <c r="E99" s="50">
        <f t="shared" si="57"/>
        <v>4692</v>
      </c>
      <c r="F99" s="36">
        <v>474</v>
      </c>
      <c r="G99" s="36">
        <v>294</v>
      </c>
      <c r="H99" s="29">
        <v>452</v>
      </c>
      <c r="I99" s="29">
        <v>354</v>
      </c>
      <c r="J99" s="29">
        <v>548</v>
      </c>
      <c r="K99" s="29">
        <v>245</v>
      </c>
      <c r="L99" s="29">
        <v>510</v>
      </c>
      <c r="M99" s="29">
        <v>395</v>
      </c>
      <c r="N99" s="407">
        <v>385</v>
      </c>
      <c r="O99" s="407">
        <v>385</v>
      </c>
      <c r="P99" s="407">
        <v>382</v>
      </c>
      <c r="Q99" s="588">
        <v>268</v>
      </c>
      <c r="R99" s="9"/>
      <c r="S99" s="10"/>
      <c r="T99" s="10"/>
      <c r="BN99" s="5"/>
    </row>
    <row r="100" spans="1:66" ht="15" customHeight="1" x14ac:dyDescent="0.25">
      <c r="A100" s="12"/>
      <c r="B100" s="12"/>
      <c r="C100" s="87"/>
      <c r="D100" s="159" t="s">
        <v>76</v>
      </c>
      <c r="E100" s="50">
        <f t="shared" si="57"/>
        <v>2680</v>
      </c>
      <c r="F100" s="36">
        <v>308</v>
      </c>
      <c r="G100" s="36">
        <v>115</v>
      </c>
      <c r="H100" s="29">
        <v>219</v>
      </c>
      <c r="I100" s="29">
        <v>190</v>
      </c>
      <c r="J100" s="29">
        <v>201</v>
      </c>
      <c r="K100" s="29">
        <v>313</v>
      </c>
      <c r="L100" s="29">
        <v>250</v>
      </c>
      <c r="M100" s="29">
        <v>163</v>
      </c>
      <c r="N100" s="407">
        <v>259</v>
      </c>
      <c r="O100" s="407">
        <v>207</v>
      </c>
      <c r="P100" s="407">
        <v>256</v>
      </c>
      <c r="Q100" s="588">
        <v>199</v>
      </c>
      <c r="R100" s="9"/>
      <c r="S100" s="10"/>
      <c r="T100" s="10"/>
      <c r="BN100" s="5"/>
    </row>
    <row r="101" spans="1:66" ht="15" customHeight="1" x14ac:dyDescent="0.25">
      <c r="A101" s="545"/>
      <c r="B101" s="545"/>
      <c r="C101" s="87"/>
      <c r="D101" s="159" t="s">
        <v>205</v>
      </c>
      <c r="E101" s="50">
        <f t="shared" si="57"/>
        <v>3128</v>
      </c>
      <c r="F101" s="36">
        <v>205</v>
      </c>
      <c r="G101" s="36">
        <v>211</v>
      </c>
      <c r="H101" s="29">
        <v>324</v>
      </c>
      <c r="I101" s="29">
        <v>239</v>
      </c>
      <c r="J101" s="29">
        <v>134</v>
      </c>
      <c r="K101" s="29">
        <v>322</v>
      </c>
      <c r="L101" s="29">
        <v>321</v>
      </c>
      <c r="M101" s="29">
        <v>233</v>
      </c>
      <c r="N101" s="407">
        <v>313</v>
      </c>
      <c r="O101" s="407">
        <v>300</v>
      </c>
      <c r="P101" s="407">
        <v>295</v>
      </c>
      <c r="Q101" s="588">
        <v>231</v>
      </c>
      <c r="R101" s="9"/>
      <c r="S101" s="10"/>
      <c r="T101" s="10"/>
      <c r="BN101" s="5"/>
    </row>
    <row r="102" spans="1:66" ht="15" customHeight="1" x14ac:dyDescent="0.25">
      <c r="A102" s="12"/>
      <c r="B102" s="12"/>
      <c r="C102" s="87"/>
      <c r="D102" s="159" t="s">
        <v>77</v>
      </c>
      <c r="E102" s="50">
        <f t="shared" si="57"/>
        <v>3480</v>
      </c>
      <c r="F102" s="36">
        <v>219</v>
      </c>
      <c r="G102" s="36">
        <v>379</v>
      </c>
      <c r="H102" s="29">
        <v>348</v>
      </c>
      <c r="I102" s="29">
        <v>196</v>
      </c>
      <c r="J102" s="29">
        <v>272</v>
      </c>
      <c r="K102" s="29">
        <v>471</v>
      </c>
      <c r="L102" s="29">
        <v>246</v>
      </c>
      <c r="M102" s="29">
        <v>237</v>
      </c>
      <c r="N102" s="407">
        <v>290</v>
      </c>
      <c r="O102" s="407">
        <v>261</v>
      </c>
      <c r="P102" s="407">
        <v>232</v>
      </c>
      <c r="Q102" s="588">
        <v>329</v>
      </c>
      <c r="R102" s="9"/>
      <c r="S102" s="10"/>
      <c r="T102" s="10"/>
      <c r="BN102" s="5"/>
    </row>
    <row r="103" spans="1:66" ht="15" customHeight="1" x14ac:dyDescent="0.25">
      <c r="A103" s="12"/>
      <c r="B103" s="12"/>
      <c r="C103" s="87"/>
      <c r="D103" s="159" t="s">
        <v>78</v>
      </c>
      <c r="E103" s="50">
        <f t="shared" si="57"/>
        <v>1974</v>
      </c>
      <c r="F103" s="36">
        <v>140</v>
      </c>
      <c r="G103" s="36">
        <v>188</v>
      </c>
      <c r="H103" s="29">
        <v>117</v>
      </c>
      <c r="I103" s="29">
        <v>199</v>
      </c>
      <c r="J103" s="29">
        <v>165</v>
      </c>
      <c r="K103" s="29">
        <v>136</v>
      </c>
      <c r="L103" s="29">
        <v>191</v>
      </c>
      <c r="M103" s="29">
        <v>107</v>
      </c>
      <c r="N103" s="408">
        <v>198</v>
      </c>
      <c r="O103" s="409">
        <v>196</v>
      </c>
      <c r="P103" s="409">
        <v>153</v>
      </c>
      <c r="Q103" s="741">
        <v>184</v>
      </c>
      <c r="R103" s="9"/>
      <c r="S103" s="10"/>
      <c r="T103" s="10"/>
      <c r="BN103" s="5"/>
    </row>
    <row r="104" spans="1:66" ht="15" customHeight="1" x14ac:dyDescent="0.25">
      <c r="C104" s="169" t="s">
        <v>265</v>
      </c>
      <c r="D104" s="184"/>
      <c r="E104" s="185">
        <f t="shared" si="57"/>
        <v>187</v>
      </c>
      <c r="F104" s="185">
        <f>SUM(F105:F110)</f>
        <v>13</v>
      </c>
      <c r="G104" s="185">
        <f t="shared" ref="G104:Q104" si="60">SUM(G105:G110)</f>
        <v>16</v>
      </c>
      <c r="H104" s="185">
        <f t="shared" si="60"/>
        <v>12</v>
      </c>
      <c r="I104" s="157">
        <f t="shared" si="60"/>
        <v>13</v>
      </c>
      <c r="J104" s="157">
        <f t="shared" si="60"/>
        <v>14</v>
      </c>
      <c r="K104" s="397">
        <f t="shared" si="60"/>
        <v>25</v>
      </c>
      <c r="L104" s="397">
        <f t="shared" si="60"/>
        <v>18</v>
      </c>
      <c r="M104" s="397">
        <f t="shared" si="60"/>
        <v>16</v>
      </c>
      <c r="N104" s="397">
        <f t="shared" si="60"/>
        <v>16</v>
      </c>
      <c r="O104" s="50">
        <f t="shared" si="60"/>
        <v>14</v>
      </c>
      <c r="P104" s="50">
        <f t="shared" si="60"/>
        <v>17</v>
      </c>
      <c r="Q104" s="595">
        <f t="shared" si="60"/>
        <v>13</v>
      </c>
      <c r="R104" s="9"/>
      <c r="S104" s="10"/>
      <c r="T104" s="10"/>
      <c r="BN104" s="5" t="s">
        <v>27</v>
      </c>
    </row>
    <row r="105" spans="1:66" ht="15" customHeight="1" x14ac:dyDescent="0.25">
      <c r="A105" s="12"/>
      <c r="B105" s="12"/>
      <c r="C105" s="87"/>
      <c r="D105" s="159" t="s">
        <v>79</v>
      </c>
      <c r="E105" s="50">
        <f t="shared" si="57"/>
        <v>61</v>
      </c>
      <c r="F105" s="36">
        <f>defunciones!F32</f>
        <v>3</v>
      </c>
      <c r="G105" s="36">
        <f>defunciones!G32</f>
        <v>3</v>
      </c>
      <c r="H105" s="36">
        <f>defunciones!H32</f>
        <v>4</v>
      </c>
      <c r="I105" s="36">
        <f>defunciones!I32</f>
        <v>4</v>
      </c>
      <c r="J105" s="36">
        <f>defunciones!J32</f>
        <v>7</v>
      </c>
      <c r="K105" s="36">
        <f>defunciones!K32</f>
        <v>7</v>
      </c>
      <c r="L105" s="36">
        <f>defunciones!L32</f>
        <v>3</v>
      </c>
      <c r="M105" s="36">
        <f>defunciones!M32</f>
        <v>8</v>
      </c>
      <c r="N105" s="36">
        <f>defunciones!N32</f>
        <v>7</v>
      </c>
      <c r="O105" s="36">
        <f>defunciones!O32</f>
        <v>4</v>
      </c>
      <c r="P105" s="36">
        <f>defunciones!P32</f>
        <v>5</v>
      </c>
      <c r="Q105" s="589">
        <f>defunciones!Q32</f>
        <v>6</v>
      </c>
      <c r="R105" s="9"/>
      <c r="S105" s="10"/>
      <c r="T105" s="10"/>
      <c r="BN105" s="5"/>
    </row>
    <row r="106" spans="1:66" ht="15" customHeight="1" x14ac:dyDescent="0.25">
      <c r="A106" s="12"/>
      <c r="B106" s="12"/>
      <c r="C106" s="87"/>
      <c r="D106" s="159" t="s">
        <v>75</v>
      </c>
      <c r="E106" s="50">
        <f t="shared" si="57"/>
        <v>68</v>
      </c>
      <c r="F106" s="36">
        <f>defunciones!F33</f>
        <v>5</v>
      </c>
      <c r="G106" s="36">
        <f>defunciones!G33</f>
        <v>7</v>
      </c>
      <c r="H106" s="36">
        <f>defunciones!H33</f>
        <v>6</v>
      </c>
      <c r="I106" s="36">
        <f>defunciones!I33</f>
        <v>5</v>
      </c>
      <c r="J106" s="36">
        <f>defunciones!J33</f>
        <v>4</v>
      </c>
      <c r="K106" s="36">
        <f>defunciones!K33</f>
        <v>8</v>
      </c>
      <c r="L106" s="36">
        <f>defunciones!L33</f>
        <v>9</v>
      </c>
      <c r="M106" s="36">
        <f>defunciones!M33</f>
        <v>3</v>
      </c>
      <c r="N106" s="36">
        <f>defunciones!N33</f>
        <v>7</v>
      </c>
      <c r="O106" s="36">
        <f>defunciones!O33</f>
        <v>6</v>
      </c>
      <c r="P106" s="36">
        <f>defunciones!P33</f>
        <v>5</v>
      </c>
      <c r="Q106" s="589">
        <f>defunciones!Q33</f>
        <v>3</v>
      </c>
      <c r="R106" s="9"/>
      <c r="S106" s="10"/>
      <c r="T106" s="10"/>
      <c r="BN106" s="5"/>
    </row>
    <row r="107" spans="1:66" ht="15" customHeight="1" x14ac:dyDescent="0.25">
      <c r="A107" s="12"/>
      <c r="B107" s="12"/>
      <c r="C107" s="87"/>
      <c r="D107" s="159" t="s">
        <v>76</v>
      </c>
      <c r="E107" s="50">
        <f t="shared" si="57"/>
        <v>16</v>
      </c>
      <c r="F107" s="36">
        <f>defunciones!F34</f>
        <v>2</v>
      </c>
      <c r="G107" s="36">
        <f>defunciones!G34</f>
        <v>1</v>
      </c>
      <c r="H107" s="36">
        <f>defunciones!H34</f>
        <v>0</v>
      </c>
      <c r="I107" s="36">
        <f>defunciones!I34</f>
        <v>0</v>
      </c>
      <c r="J107" s="36">
        <f>defunciones!J34</f>
        <v>0</v>
      </c>
      <c r="K107" s="36">
        <f>defunciones!K34</f>
        <v>3</v>
      </c>
      <c r="L107" s="36">
        <f>defunciones!L34</f>
        <v>3</v>
      </c>
      <c r="M107" s="36">
        <f>defunciones!M34</f>
        <v>2</v>
      </c>
      <c r="N107" s="36">
        <f>defunciones!N34</f>
        <v>0</v>
      </c>
      <c r="O107" s="36">
        <f>defunciones!O34</f>
        <v>2</v>
      </c>
      <c r="P107" s="36">
        <f>defunciones!P34</f>
        <v>3</v>
      </c>
      <c r="Q107" s="589">
        <f>defunciones!Q34</f>
        <v>0</v>
      </c>
      <c r="R107" s="9"/>
      <c r="S107" s="10"/>
      <c r="T107" s="10"/>
      <c r="BN107" s="5"/>
    </row>
    <row r="108" spans="1:66" ht="15" customHeight="1" x14ac:dyDescent="0.25">
      <c r="A108" s="545"/>
      <c r="B108" s="545"/>
      <c r="C108" s="87"/>
      <c r="D108" s="159" t="s">
        <v>205</v>
      </c>
      <c r="E108" s="50">
        <f t="shared" si="57"/>
        <v>1</v>
      </c>
      <c r="F108" s="36">
        <f>defunciones!F37</f>
        <v>0</v>
      </c>
      <c r="G108" s="36">
        <f>defunciones!G37</f>
        <v>0</v>
      </c>
      <c r="H108" s="36">
        <f>defunciones!H37</f>
        <v>0</v>
      </c>
      <c r="I108" s="36">
        <f>defunciones!I37</f>
        <v>0</v>
      </c>
      <c r="J108" s="36">
        <f>defunciones!J37</f>
        <v>0</v>
      </c>
      <c r="K108" s="36">
        <f>defunciones!K37</f>
        <v>1</v>
      </c>
      <c r="L108" s="36">
        <f>defunciones!L37</f>
        <v>0</v>
      </c>
      <c r="M108" s="36">
        <f>defunciones!M37</f>
        <v>0</v>
      </c>
      <c r="N108" s="36">
        <f>defunciones!N37</f>
        <v>0</v>
      </c>
      <c r="O108" s="36">
        <f>defunciones!O37</f>
        <v>0</v>
      </c>
      <c r="P108" s="36">
        <f>defunciones!P37</f>
        <v>0</v>
      </c>
      <c r="Q108" s="589">
        <f>defunciones!Q37</f>
        <v>0</v>
      </c>
      <c r="R108" s="9"/>
      <c r="S108" s="10"/>
      <c r="T108" s="10"/>
      <c r="BN108" s="5"/>
    </row>
    <row r="109" spans="1:66" ht="15" customHeight="1" x14ac:dyDescent="0.25">
      <c r="A109" s="12"/>
      <c r="B109" s="12"/>
      <c r="C109" s="87"/>
      <c r="D109" s="159" t="s">
        <v>77</v>
      </c>
      <c r="E109" s="50">
        <f t="shared" si="57"/>
        <v>28</v>
      </c>
      <c r="F109" s="36">
        <f>defunciones!F35</f>
        <v>3</v>
      </c>
      <c r="G109" s="36">
        <f>defunciones!G35</f>
        <v>4</v>
      </c>
      <c r="H109" s="36">
        <f>defunciones!H35</f>
        <v>1</v>
      </c>
      <c r="I109" s="36">
        <f>defunciones!I35</f>
        <v>2</v>
      </c>
      <c r="J109" s="36">
        <f>defunciones!J35</f>
        <v>3</v>
      </c>
      <c r="K109" s="36">
        <f>defunciones!K35</f>
        <v>3</v>
      </c>
      <c r="L109" s="36">
        <f>defunciones!L35</f>
        <v>3</v>
      </c>
      <c r="M109" s="36">
        <f>defunciones!M35</f>
        <v>3</v>
      </c>
      <c r="N109" s="36">
        <f>defunciones!N35</f>
        <v>0</v>
      </c>
      <c r="O109" s="36">
        <f>defunciones!O35</f>
        <v>1</v>
      </c>
      <c r="P109" s="36">
        <f>defunciones!P35</f>
        <v>2</v>
      </c>
      <c r="Q109" s="589">
        <f>defunciones!Q35</f>
        <v>3</v>
      </c>
      <c r="R109" s="9"/>
      <c r="S109" s="10"/>
      <c r="T109" s="10"/>
      <c r="BN109" s="5"/>
    </row>
    <row r="110" spans="1:66" ht="15" customHeight="1" x14ac:dyDescent="0.25">
      <c r="A110" s="12"/>
      <c r="B110" s="12"/>
      <c r="C110" s="168"/>
      <c r="D110" s="40" t="s">
        <v>78</v>
      </c>
      <c r="E110" s="49">
        <f t="shared" si="57"/>
        <v>13</v>
      </c>
      <c r="F110" s="41">
        <f>defunciones!F36</f>
        <v>0</v>
      </c>
      <c r="G110" s="41">
        <f>defunciones!G36</f>
        <v>1</v>
      </c>
      <c r="H110" s="41">
        <f>defunciones!H36</f>
        <v>1</v>
      </c>
      <c r="I110" s="41">
        <f>defunciones!I36</f>
        <v>2</v>
      </c>
      <c r="J110" s="41">
        <f>defunciones!J36</f>
        <v>0</v>
      </c>
      <c r="K110" s="41">
        <f>defunciones!K36</f>
        <v>3</v>
      </c>
      <c r="L110" s="41">
        <f>defunciones!L36</f>
        <v>0</v>
      </c>
      <c r="M110" s="41">
        <f>defunciones!M36</f>
        <v>0</v>
      </c>
      <c r="N110" s="41">
        <f>defunciones!N36</f>
        <v>2</v>
      </c>
      <c r="O110" s="41">
        <f>defunciones!O36</f>
        <v>1</v>
      </c>
      <c r="P110" s="41">
        <f>defunciones!P36</f>
        <v>2</v>
      </c>
      <c r="Q110" s="742">
        <f>defunciones!Q36</f>
        <v>1</v>
      </c>
      <c r="R110" s="9"/>
      <c r="S110" s="10"/>
      <c r="T110" s="10"/>
      <c r="BN110" s="5"/>
    </row>
    <row r="111" spans="1:66" ht="15" hidden="1" customHeight="1" x14ac:dyDescent="0.25">
      <c r="C111" s="169" t="s">
        <v>267</v>
      </c>
      <c r="D111" s="184"/>
      <c r="E111" s="397">
        <f t="shared" ref="E111:E117" si="61">SUM(F111:Q111)</f>
        <v>87</v>
      </c>
      <c r="F111" s="397">
        <f>SUM(F112:F117)</f>
        <v>11</v>
      </c>
      <c r="G111" s="397">
        <f t="shared" ref="G111:Q111" si="62">SUM(G112:G117)</f>
        <v>14</v>
      </c>
      <c r="H111" s="397">
        <f t="shared" si="62"/>
        <v>9</v>
      </c>
      <c r="I111" s="397">
        <f t="shared" si="62"/>
        <v>9</v>
      </c>
      <c r="J111" s="397">
        <f t="shared" si="62"/>
        <v>9</v>
      </c>
      <c r="K111" s="397">
        <f t="shared" si="62"/>
        <v>20</v>
      </c>
      <c r="L111" s="397">
        <f t="shared" si="62"/>
        <v>15</v>
      </c>
      <c r="M111" s="397">
        <f t="shared" si="62"/>
        <v>0</v>
      </c>
      <c r="N111" s="397">
        <f t="shared" si="62"/>
        <v>0</v>
      </c>
      <c r="O111" s="685">
        <f t="shared" si="62"/>
        <v>0</v>
      </c>
      <c r="P111" s="50">
        <f t="shared" si="62"/>
        <v>0</v>
      </c>
      <c r="Q111" s="398">
        <f t="shared" si="62"/>
        <v>0</v>
      </c>
      <c r="R111" s="9"/>
      <c r="S111" s="10"/>
      <c r="T111" s="10"/>
      <c r="BN111" s="5" t="s">
        <v>27</v>
      </c>
    </row>
    <row r="112" spans="1:66" ht="15" hidden="1" customHeight="1" x14ac:dyDescent="0.25">
      <c r="A112" s="661"/>
      <c r="B112" s="661"/>
      <c r="C112" s="87"/>
      <c r="D112" s="159" t="s">
        <v>79</v>
      </c>
      <c r="E112" s="50">
        <f t="shared" si="61"/>
        <v>20</v>
      </c>
      <c r="F112" s="36">
        <f>defunciones!F66</f>
        <v>2</v>
      </c>
      <c r="G112" s="36">
        <f>defunciones!G66</f>
        <v>3</v>
      </c>
      <c r="H112" s="36">
        <f>defunciones!H66</f>
        <v>2</v>
      </c>
      <c r="I112" s="36">
        <f>defunciones!I66</f>
        <v>3</v>
      </c>
      <c r="J112" s="36">
        <f>defunciones!J66</f>
        <v>4</v>
      </c>
      <c r="K112" s="36">
        <f>defunciones!K66</f>
        <v>5</v>
      </c>
      <c r="L112" s="29">
        <f>defunciones!L66</f>
        <v>1</v>
      </c>
      <c r="M112" s="36"/>
      <c r="N112" s="36"/>
      <c r="O112" s="684"/>
      <c r="P112" s="36"/>
      <c r="Q112" s="36"/>
      <c r="R112" s="9"/>
      <c r="S112" s="10"/>
      <c r="T112" s="10"/>
      <c r="BN112" s="5"/>
    </row>
    <row r="113" spans="1:66" ht="15" hidden="1" customHeight="1" x14ac:dyDescent="0.25">
      <c r="A113" s="661"/>
      <c r="B113" s="661"/>
      <c r="C113" s="87"/>
      <c r="D113" s="159" t="s">
        <v>75</v>
      </c>
      <c r="E113" s="50">
        <f t="shared" si="61"/>
        <v>44</v>
      </c>
      <c r="F113" s="36">
        <f>defunciones!F67</f>
        <v>5</v>
      </c>
      <c r="G113" s="36">
        <f>defunciones!G67</f>
        <v>7</v>
      </c>
      <c r="H113" s="36">
        <f>defunciones!H67</f>
        <v>6</v>
      </c>
      <c r="I113" s="36">
        <f>defunciones!I67</f>
        <v>5</v>
      </c>
      <c r="J113" s="36">
        <f>defunciones!J67</f>
        <v>4</v>
      </c>
      <c r="K113" s="36">
        <f>defunciones!K67</f>
        <v>8</v>
      </c>
      <c r="L113" s="29">
        <f>defunciones!L67</f>
        <v>9</v>
      </c>
      <c r="M113" s="36"/>
      <c r="N113" s="36"/>
      <c r="O113" s="684"/>
      <c r="P113" s="36"/>
      <c r="Q113" s="36"/>
      <c r="R113" s="9"/>
      <c r="S113" s="10"/>
      <c r="T113" s="10"/>
      <c r="BN113" s="5"/>
    </row>
    <row r="114" spans="1:66" ht="15" hidden="1" customHeight="1" x14ac:dyDescent="0.25">
      <c r="A114" s="661"/>
      <c r="B114" s="661"/>
      <c r="C114" s="87"/>
      <c r="D114" s="159" t="s">
        <v>76</v>
      </c>
      <c r="E114" s="50">
        <f t="shared" si="61"/>
        <v>9</v>
      </c>
      <c r="F114" s="36">
        <f>defunciones!F68</f>
        <v>2</v>
      </c>
      <c r="G114" s="36">
        <f>defunciones!G68</f>
        <v>1</v>
      </c>
      <c r="H114" s="36">
        <f>defunciones!H68</f>
        <v>0</v>
      </c>
      <c r="I114" s="36">
        <f>defunciones!I68</f>
        <v>0</v>
      </c>
      <c r="J114" s="36">
        <f>defunciones!J68</f>
        <v>0</v>
      </c>
      <c r="K114" s="36">
        <f>defunciones!K68</f>
        <v>3</v>
      </c>
      <c r="L114" s="29">
        <f>defunciones!L68</f>
        <v>3</v>
      </c>
      <c r="M114" s="36"/>
      <c r="N114" s="36"/>
      <c r="O114" s="684"/>
      <c r="P114" s="36"/>
      <c r="Q114" s="36"/>
      <c r="R114" s="9"/>
      <c r="S114" s="10"/>
      <c r="T114" s="10"/>
      <c r="BN114" s="5"/>
    </row>
    <row r="115" spans="1:66" ht="15" hidden="1" customHeight="1" x14ac:dyDescent="0.25">
      <c r="A115" s="661"/>
      <c r="B115" s="661"/>
      <c r="C115" s="87"/>
      <c r="D115" s="159" t="s">
        <v>205</v>
      </c>
      <c r="E115" s="50">
        <f t="shared" si="61"/>
        <v>1</v>
      </c>
      <c r="F115" s="36">
        <f>defunciones!F71</f>
        <v>0</v>
      </c>
      <c r="G115" s="36">
        <f>defunciones!G71</f>
        <v>0</v>
      </c>
      <c r="H115" s="36">
        <f>defunciones!H71</f>
        <v>0</v>
      </c>
      <c r="I115" s="36">
        <f>defunciones!I71</f>
        <v>0</v>
      </c>
      <c r="J115" s="36">
        <f>defunciones!J71</f>
        <v>0</v>
      </c>
      <c r="K115" s="36">
        <f>defunciones!K71</f>
        <v>1</v>
      </c>
      <c r="L115" s="29">
        <f>defunciones!L71</f>
        <v>0</v>
      </c>
      <c r="M115" s="36"/>
      <c r="N115" s="36"/>
      <c r="O115" s="684"/>
      <c r="P115" s="36"/>
      <c r="Q115" s="36"/>
      <c r="R115" s="9"/>
      <c r="S115" s="10"/>
      <c r="T115" s="10"/>
      <c r="BN115" s="5"/>
    </row>
    <row r="116" spans="1:66" ht="15" hidden="1" customHeight="1" x14ac:dyDescent="0.25">
      <c r="A116" s="661"/>
      <c r="B116" s="661"/>
      <c r="C116" s="87"/>
      <c r="D116" s="159" t="s">
        <v>77</v>
      </c>
      <c r="E116" s="50">
        <f t="shared" si="61"/>
        <v>12</v>
      </c>
      <c r="F116" s="36">
        <f>defunciones!F69</f>
        <v>2</v>
      </c>
      <c r="G116" s="36">
        <f>defunciones!G69</f>
        <v>3</v>
      </c>
      <c r="H116" s="36">
        <f>defunciones!H69</f>
        <v>0</v>
      </c>
      <c r="I116" s="36">
        <f>defunciones!I69</f>
        <v>1</v>
      </c>
      <c r="J116" s="36">
        <f>defunciones!J69</f>
        <v>1</v>
      </c>
      <c r="K116" s="36">
        <f>defunciones!K69</f>
        <v>3</v>
      </c>
      <c r="L116" s="29">
        <f>defunciones!L69</f>
        <v>2</v>
      </c>
      <c r="M116" s="36"/>
      <c r="N116" s="36"/>
      <c r="O116" s="684"/>
      <c r="P116" s="36"/>
      <c r="Q116" s="36"/>
      <c r="R116" s="9"/>
      <c r="S116" s="10"/>
      <c r="T116" s="10"/>
      <c r="BN116" s="5"/>
    </row>
    <row r="117" spans="1:66" ht="15" hidden="1" customHeight="1" x14ac:dyDescent="0.25">
      <c r="A117" s="661"/>
      <c r="B117" s="661"/>
      <c r="C117" s="168"/>
      <c r="D117" s="40" t="s">
        <v>78</v>
      </c>
      <c r="E117" s="49">
        <f t="shared" si="61"/>
        <v>1</v>
      </c>
      <c r="F117" s="41">
        <f>defunciones!F70</f>
        <v>0</v>
      </c>
      <c r="G117" s="41">
        <f>defunciones!G70</f>
        <v>0</v>
      </c>
      <c r="H117" s="41">
        <f>defunciones!H70</f>
        <v>1</v>
      </c>
      <c r="I117" s="41">
        <f>defunciones!I70</f>
        <v>0</v>
      </c>
      <c r="J117" s="41">
        <f>defunciones!J70</f>
        <v>0</v>
      </c>
      <c r="K117" s="41">
        <f>defunciones!K70</f>
        <v>0</v>
      </c>
      <c r="L117" s="673">
        <f>defunciones!L70</f>
        <v>0</v>
      </c>
      <c r="M117" s="41"/>
      <c r="N117" s="41"/>
      <c r="O117" s="686"/>
      <c r="P117" s="41"/>
      <c r="Q117" s="41"/>
      <c r="R117" s="9"/>
      <c r="S117" s="10"/>
      <c r="T117" s="10"/>
      <c r="BN117" s="5"/>
    </row>
    <row r="118" spans="1:66" ht="20.100000000000001" customHeight="1" x14ac:dyDescent="0.25">
      <c r="C118" s="15" t="s">
        <v>46</v>
      </c>
      <c r="D118" s="15"/>
      <c r="E118" s="34"/>
      <c r="F118" s="9"/>
      <c r="G118" s="9"/>
      <c r="H118" s="16"/>
      <c r="I118" s="16"/>
      <c r="J118" s="16"/>
      <c r="K118" s="16"/>
      <c r="L118" s="17"/>
      <c r="M118" s="17"/>
      <c r="N118" s="17"/>
      <c r="O118" s="17"/>
      <c r="P118" s="17"/>
      <c r="Q118" s="9"/>
      <c r="R118" s="9"/>
      <c r="S118" s="10"/>
      <c r="T118" s="10"/>
      <c r="BN118" s="5" t="s">
        <v>30</v>
      </c>
    </row>
    <row r="119" spans="1:66" s="20" customFormat="1" ht="20.100000000000001" customHeight="1" x14ac:dyDescent="0.25">
      <c r="D119" s="244"/>
      <c r="E119" s="244"/>
      <c r="F119" s="247"/>
      <c r="G119" s="247"/>
      <c r="H119" s="246"/>
      <c r="I119" s="246"/>
      <c r="J119" s="246"/>
      <c r="K119" s="246"/>
      <c r="L119" s="247"/>
      <c r="M119" s="247"/>
      <c r="N119" s="247"/>
      <c r="O119" s="247"/>
      <c r="P119" s="247"/>
      <c r="Q119" s="245"/>
      <c r="R119" s="22"/>
      <c r="BN119" s="54"/>
    </row>
    <row r="120" spans="1:66" ht="20.100000000000001" customHeight="1" x14ac:dyDescent="0.25">
      <c r="C120" s="244"/>
      <c r="D120" s="244"/>
      <c r="E120" s="244"/>
      <c r="F120" s="245"/>
      <c r="G120" s="245"/>
      <c r="H120" s="287"/>
      <c r="I120" s="287"/>
      <c r="J120" s="287"/>
      <c r="K120" s="287"/>
      <c r="L120" s="287"/>
      <c r="M120" s="287"/>
      <c r="N120" s="287"/>
      <c r="O120" s="247"/>
      <c r="P120" s="247"/>
      <c r="Q120" s="247"/>
      <c r="R120" s="244"/>
      <c r="S120" s="244"/>
      <c r="T120" s="10"/>
      <c r="BN120" s="5"/>
    </row>
    <row r="121" spans="1:66" ht="20.100000000000001" customHeight="1" x14ac:dyDescent="0.25">
      <c r="C121" s="248"/>
      <c r="D121" s="248"/>
      <c r="E121" s="249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44"/>
      <c r="S121" s="244"/>
      <c r="T121" s="10"/>
      <c r="BN121" s="5"/>
    </row>
    <row r="122" spans="1:66" ht="20.100000000000001" customHeight="1" x14ac:dyDescent="0.25">
      <c r="C122" s="248"/>
      <c r="D122" s="248"/>
      <c r="E122" s="249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1"/>
      <c r="R122" s="244"/>
      <c r="S122" s="244"/>
      <c r="T122" s="10"/>
      <c r="BN122" s="5"/>
    </row>
    <row r="123" spans="1:66" ht="20.100000000000001" customHeight="1" x14ac:dyDescent="0.25">
      <c r="C123" s="245"/>
      <c r="D123" s="245"/>
      <c r="E123" s="249"/>
      <c r="F123" s="250"/>
      <c r="G123" s="250"/>
      <c r="H123" s="245"/>
      <c r="I123" s="245"/>
      <c r="J123" s="245"/>
      <c r="K123" s="245"/>
      <c r="L123" s="245"/>
      <c r="M123" s="245"/>
      <c r="N123" s="245"/>
      <c r="O123" s="245"/>
      <c r="P123" s="245"/>
      <c r="Q123" s="244"/>
      <c r="R123" s="244"/>
      <c r="S123" s="244"/>
      <c r="T123" s="10"/>
      <c r="BN123" s="5"/>
    </row>
    <row r="124" spans="1:66" ht="20.100000000000001" customHeight="1" x14ac:dyDescent="0.25">
      <c r="C124" s="245"/>
      <c r="D124" s="245"/>
      <c r="E124" s="249"/>
      <c r="F124" s="250"/>
      <c r="G124" s="250"/>
      <c r="H124" s="245"/>
      <c r="I124" s="245"/>
      <c r="J124" s="245"/>
      <c r="K124" s="245"/>
      <c r="L124" s="245"/>
      <c r="M124" s="245"/>
      <c r="N124" s="245"/>
      <c r="O124" s="245"/>
      <c r="P124" s="245"/>
      <c r="Q124" s="244"/>
      <c r="R124" s="244"/>
      <c r="S124" s="244"/>
      <c r="T124" s="10"/>
      <c r="BN124" s="5"/>
    </row>
    <row r="125" spans="1:66" ht="20.100000000000001" customHeight="1" x14ac:dyDescent="0.25"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4"/>
      <c r="R125" s="244"/>
      <c r="S125" s="244"/>
      <c r="BN125" s="5"/>
    </row>
    <row r="126" spans="1:66" x14ac:dyDescent="0.25"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4"/>
      <c r="R126" s="244"/>
      <c r="S126" s="244"/>
      <c r="BN126" s="5"/>
    </row>
    <row r="127" spans="1:66" x14ac:dyDescent="0.25"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4"/>
      <c r="R127" s="244"/>
      <c r="S127" s="244"/>
      <c r="BN127" s="5"/>
    </row>
    <row r="128" spans="1:66" x14ac:dyDescent="0.25"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4"/>
      <c r="R128" s="244"/>
      <c r="S128" s="244"/>
    </row>
    <row r="129" spans="3:19" x14ac:dyDescent="0.25"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</row>
    <row r="130" spans="3:19" x14ac:dyDescent="0.25">
      <c r="C130" s="10"/>
      <c r="D130" s="10"/>
      <c r="E130" s="10"/>
      <c r="F130" s="10"/>
      <c r="G130" s="10"/>
      <c r="H130" s="10"/>
      <c r="I130" s="10"/>
      <c r="J130" s="10"/>
    </row>
  </sheetData>
  <sheetProtection algorithmName="SHA-512" hashValue="uXBA6GGeuz/rBHyaJ4q6Mrz1zaIUHbOWyt86XxVvEkU5lDheIcDslTLr9eRJ7aZodvQtcILEW0JJjkz/mPhw3A==" saltValue="0z46+nTCQR+YU2D7fWWdyQ==" spinCount="100000" sheet="1" objects="1" scenarios="1"/>
  <protectedRanges>
    <protectedRange sqref="A27" name="Rango1"/>
  </protectedRanges>
  <mergeCells count="3">
    <mergeCell ref="A13:B13"/>
    <mergeCell ref="C5:D5"/>
    <mergeCell ref="A20:B20"/>
  </mergeCells>
  <pageMargins left="0.39" right="0" top="0.31496062992125984" bottom="0.51181102362204722" header="0.31496062992125984" footer="0.31496062992125984"/>
  <pageSetup paperSize="9" scale="80" orientation="portrait" horizontalDpi="4294967294" verticalDpi="429496729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>
    <tabColor theme="5"/>
  </sheetPr>
  <dimension ref="A2:BP32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S32" sqref="S32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20.7109375" style="1" customWidth="1"/>
    <col min="5" max="5" width="7.85546875" style="1" customWidth="1"/>
    <col min="6" max="13" width="6.85546875" style="1" customWidth="1"/>
    <col min="14" max="17" width="8.7109375" style="1" hidden="1" customWidth="1"/>
    <col min="18" max="18" width="11.42578125" style="1" customWidth="1"/>
    <col min="19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33.7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3"/>
      <c r="M3" s="4"/>
      <c r="N3" s="4"/>
      <c r="O3" s="4"/>
      <c r="P3" s="4"/>
      <c r="Q3" s="4"/>
      <c r="BP3" s="5"/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BP4" s="5"/>
    </row>
    <row r="5" spans="1:68" ht="33.75" customHeight="1" x14ac:dyDescent="0.25">
      <c r="A5" s="6"/>
      <c r="C5" s="800" t="s">
        <v>1</v>
      </c>
      <c r="D5" s="802"/>
      <c r="E5" s="8" t="s">
        <v>190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10</v>
      </c>
      <c r="O5" s="7" t="s">
        <v>11</v>
      </c>
      <c r="P5" s="7" t="s">
        <v>12</v>
      </c>
      <c r="Q5" s="7" t="s">
        <v>13</v>
      </c>
      <c r="R5" s="9"/>
      <c r="S5" s="9"/>
      <c r="T5" s="9"/>
      <c r="U5" s="10"/>
      <c r="V5" s="10"/>
      <c r="BP5" s="5"/>
    </row>
    <row r="6" spans="1:68" ht="20.100000000000001" customHeight="1" x14ac:dyDescent="0.25">
      <c r="C6" s="187" t="s">
        <v>41</v>
      </c>
      <c r="D6" s="188"/>
      <c r="E6" s="189">
        <f>SUM(F6:Q6)</f>
        <v>188</v>
      </c>
      <c r="F6" s="190">
        <v>20</v>
      </c>
      <c r="G6" s="190">
        <v>19</v>
      </c>
      <c r="H6" s="190">
        <v>24</v>
      </c>
      <c r="I6" s="190">
        <v>24</v>
      </c>
      <c r="J6" s="190">
        <v>31</v>
      </c>
      <c r="K6" s="190">
        <v>24</v>
      </c>
      <c r="L6" s="190">
        <v>21</v>
      </c>
      <c r="M6" s="524">
        <v>25</v>
      </c>
      <c r="N6" s="190"/>
      <c r="O6" s="190"/>
      <c r="P6" s="446"/>
      <c r="Q6" s="456"/>
      <c r="R6" s="421"/>
      <c r="S6" s="9"/>
      <c r="T6" s="9"/>
      <c r="U6" s="10"/>
      <c r="V6" s="10"/>
      <c r="BP6" s="5"/>
    </row>
    <row r="7" spans="1:68" ht="20.100000000000001" customHeight="1" x14ac:dyDescent="0.25">
      <c r="A7" s="799"/>
      <c r="B7" s="799"/>
      <c r="C7" s="191" t="s">
        <v>166</v>
      </c>
      <c r="D7" s="192"/>
      <c r="E7" s="193">
        <f>AVERAGE(F7:Q7)</f>
        <v>11.875</v>
      </c>
      <c r="F7" s="194">
        <v>11</v>
      </c>
      <c r="G7" s="194">
        <v>11</v>
      </c>
      <c r="H7" s="194">
        <v>11</v>
      </c>
      <c r="I7" s="194">
        <v>13</v>
      </c>
      <c r="J7" s="194">
        <v>13</v>
      </c>
      <c r="K7" s="194">
        <v>12</v>
      </c>
      <c r="L7" s="194">
        <v>12</v>
      </c>
      <c r="M7" s="525">
        <v>12</v>
      </c>
      <c r="N7" s="194"/>
      <c r="O7" s="194"/>
      <c r="P7" s="447"/>
      <c r="Q7" s="457"/>
      <c r="R7" s="27"/>
      <c r="S7" s="9"/>
      <c r="T7" s="9"/>
      <c r="U7" s="10"/>
      <c r="V7" s="10"/>
      <c r="BP7" s="5"/>
    </row>
    <row r="8" spans="1:68" ht="20.100000000000001" customHeight="1" x14ac:dyDescent="0.25">
      <c r="A8" s="360"/>
      <c r="B8" s="360"/>
      <c r="C8" s="191" t="s">
        <v>185</v>
      </c>
      <c r="D8" s="192"/>
      <c r="E8" s="193">
        <f>AVERAGE(F8:Q8)</f>
        <v>12</v>
      </c>
      <c r="F8" s="194">
        <v>12</v>
      </c>
      <c r="G8" s="194">
        <v>12</v>
      </c>
      <c r="H8" s="194">
        <v>12</v>
      </c>
      <c r="I8" s="194">
        <v>12</v>
      </c>
      <c r="J8" s="194">
        <v>12</v>
      </c>
      <c r="K8" s="194">
        <v>12</v>
      </c>
      <c r="L8" s="194">
        <v>12</v>
      </c>
      <c r="M8" s="525">
        <v>12</v>
      </c>
      <c r="N8" s="194">
        <v>12</v>
      </c>
      <c r="O8" s="194">
        <v>12</v>
      </c>
      <c r="P8" s="447">
        <v>12</v>
      </c>
      <c r="Q8" s="457">
        <v>12</v>
      </c>
      <c r="R8" s="27"/>
      <c r="S8" s="9"/>
      <c r="T8" s="9"/>
      <c r="U8" s="10"/>
      <c r="V8" s="10"/>
      <c r="BP8" s="5"/>
    </row>
    <row r="9" spans="1:68" ht="20.100000000000001" customHeight="1" x14ac:dyDescent="0.25">
      <c r="A9" s="14"/>
      <c r="C9" s="191" t="s">
        <v>47</v>
      </c>
      <c r="D9" s="192"/>
      <c r="E9" s="195">
        <f>E16/E17</f>
        <v>0.90096952908587258</v>
      </c>
      <c r="F9" s="196">
        <f>F16/F17</f>
        <v>0.76246334310850439</v>
      </c>
      <c r="G9" s="196">
        <f t="shared" ref="G9:Q9" si="0">G16/G17</f>
        <v>0.82792207792207795</v>
      </c>
      <c r="H9" s="196">
        <f t="shared" si="0"/>
        <v>0.92634560906515584</v>
      </c>
      <c r="I9" s="196">
        <f t="shared" si="0"/>
        <v>0.99472295514511877</v>
      </c>
      <c r="J9" s="196">
        <f t="shared" si="0"/>
        <v>0.85111662531017374</v>
      </c>
      <c r="K9" s="196">
        <f t="shared" si="0"/>
        <v>0.94444444444444442</v>
      </c>
      <c r="L9" s="196">
        <f t="shared" si="0"/>
        <v>0.91666666666666663</v>
      </c>
      <c r="M9" s="526">
        <f t="shared" si="0"/>
        <v>0.96505376344086025</v>
      </c>
      <c r="N9" s="196" t="e">
        <f t="shared" si="0"/>
        <v>#DIV/0!</v>
      </c>
      <c r="O9" s="196" t="e">
        <f t="shared" si="0"/>
        <v>#DIV/0!</v>
      </c>
      <c r="P9" s="448" t="e">
        <f t="shared" si="0"/>
        <v>#DIV/0!</v>
      </c>
      <c r="Q9" s="458" t="e">
        <f t="shared" si="0"/>
        <v>#DIV/0!</v>
      </c>
      <c r="R9" s="27"/>
      <c r="S9" s="9"/>
      <c r="T9" s="9"/>
      <c r="U9" s="10"/>
      <c r="V9" s="10"/>
      <c r="BP9" s="5"/>
    </row>
    <row r="10" spans="1:68" ht="20.100000000000001" customHeight="1" x14ac:dyDescent="0.25">
      <c r="C10" s="191" t="s">
        <v>48</v>
      </c>
      <c r="D10" s="192"/>
      <c r="E10" s="197">
        <f>(E17-E16)/E6</f>
        <v>1.5212765957446808</v>
      </c>
      <c r="F10" s="198">
        <f t="shared" ref="F10:Q10" si="1">(F17-F16)/F6</f>
        <v>4.05</v>
      </c>
      <c r="G10" s="198">
        <f t="shared" si="1"/>
        <v>2.7894736842105261</v>
      </c>
      <c r="H10" s="198">
        <f t="shared" si="1"/>
        <v>1.0833333333333333</v>
      </c>
      <c r="I10" s="198">
        <f t="shared" si="1"/>
        <v>8.3333333333333329E-2</v>
      </c>
      <c r="J10" s="198">
        <f t="shared" si="1"/>
        <v>1.935483870967742</v>
      </c>
      <c r="K10" s="198">
        <f t="shared" si="1"/>
        <v>0.83333333333333337</v>
      </c>
      <c r="L10" s="198">
        <f t="shared" si="1"/>
        <v>1.4761904761904763</v>
      </c>
      <c r="M10" s="527">
        <f t="shared" si="1"/>
        <v>0.52</v>
      </c>
      <c r="N10" s="198" t="e">
        <f t="shared" si="1"/>
        <v>#DIV/0!</v>
      </c>
      <c r="O10" s="198" t="e">
        <f t="shared" si="1"/>
        <v>#DIV/0!</v>
      </c>
      <c r="P10" s="449" t="e">
        <f t="shared" si="1"/>
        <v>#DIV/0!</v>
      </c>
      <c r="Q10" s="459" t="e">
        <f t="shared" si="1"/>
        <v>#DIV/0!</v>
      </c>
      <c r="R10" s="27"/>
      <c r="S10" s="9"/>
      <c r="T10" s="9"/>
      <c r="U10" s="10"/>
      <c r="V10" s="10"/>
      <c r="BP10" s="5"/>
    </row>
    <row r="11" spans="1:68" ht="20.100000000000001" customHeight="1" x14ac:dyDescent="0.25">
      <c r="C11" s="191" t="s">
        <v>49</v>
      </c>
      <c r="D11" s="192"/>
      <c r="E11" s="199">
        <f>E6/E7</f>
        <v>15.831578947368421</v>
      </c>
      <c r="F11" s="200">
        <f t="shared" ref="F11:Q11" si="2">F6/F7</f>
        <v>1.8181818181818181</v>
      </c>
      <c r="G11" s="200">
        <f t="shared" si="2"/>
        <v>1.7272727272727273</v>
      </c>
      <c r="H11" s="200">
        <f t="shared" si="2"/>
        <v>2.1818181818181817</v>
      </c>
      <c r="I11" s="200">
        <f t="shared" si="2"/>
        <v>1.8461538461538463</v>
      </c>
      <c r="J11" s="200">
        <f t="shared" si="2"/>
        <v>2.3846153846153846</v>
      </c>
      <c r="K11" s="200">
        <f t="shared" si="2"/>
        <v>2</v>
      </c>
      <c r="L11" s="200">
        <f t="shared" si="2"/>
        <v>1.75</v>
      </c>
      <c r="M11" s="528">
        <f t="shared" si="2"/>
        <v>2.0833333333333335</v>
      </c>
      <c r="N11" s="200" t="e">
        <f t="shared" si="2"/>
        <v>#DIV/0!</v>
      </c>
      <c r="O11" s="200" t="e">
        <f t="shared" si="2"/>
        <v>#DIV/0!</v>
      </c>
      <c r="P11" s="450" t="e">
        <f t="shared" si="2"/>
        <v>#DIV/0!</v>
      </c>
      <c r="Q11" s="460" t="e">
        <f t="shared" si="2"/>
        <v>#DIV/0!</v>
      </c>
      <c r="R11" s="27"/>
      <c r="S11" s="9"/>
      <c r="T11" s="9"/>
      <c r="U11" s="10"/>
      <c r="V11" s="10"/>
      <c r="BP11" s="5"/>
    </row>
    <row r="12" spans="1:68" ht="20.100000000000001" customHeight="1" x14ac:dyDescent="0.25">
      <c r="C12" s="191" t="s">
        <v>50</v>
      </c>
      <c r="D12" s="192"/>
      <c r="E12" s="199">
        <f>E18/E6</f>
        <v>9.3297872340425538</v>
      </c>
      <c r="F12" s="200">
        <f t="shared" ref="F12:Q12" si="3">F18/F6</f>
        <v>10.7</v>
      </c>
      <c r="G12" s="200">
        <f t="shared" si="3"/>
        <v>6.6315789473684212</v>
      </c>
      <c r="H12" s="200">
        <f t="shared" si="3"/>
        <v>6.541666666666667</v>
      </c>
      <c r="I12" s="200">
        <f t="shared" si="3"/>
        <v>10.916666666666666</v>
      </c>
      <c r="J12" s="200">
        <f t="shared" si="3"/>
        <v>11.35483870967742</v>
      </c>
      <c r="K12" s="200">
        <f t="shared" si="3"/>
        <v>9.4166666666666661</v>
      </c>
      <c r="L12" s="200">
        <f t="shared" si="3"/>
        <v>8.5714285714285712</v>
      </c>
      <c r="M12" s="528">
        <f t="shared" si="3"/>
        <v>9.48</v>
      </c>
      <c r="N12" s="200" t="e">
        <f t="shared" si="3"/>
        <v>#DIV/0!</v>
      </c>
      <c r="O12" s="200" t="e">
        <f t="shared" si="3"/>
        <v>#DIV/0!</v>
      </c>
      <c r="P12" s="450" t="e">
        <f t="shared" si="3"/>
        <v>#DIV/0!</v>
      </c>
      <c r="Q12" s="460" t="e">
        <f t="shared" si="3"/>
        <v>#DIV/0!</v>
      </c>
      <c r="R12" s="27"/>
      <c r="S12" s="9"/>
      <c r="T12" s="9"/>
      <c r="U12" s="10"/>
      <c r="V12" s="10"/>
      <c r="BP12" s="5"/>
    </row>
    <row r="13" spans="1:68" ht="20.100000000000001" customHeight="1" x14ac:dyDescent="0.25">
      <c r="C13" s="191" t="s">
        <v>51</v>
      </c>
      <c r="D13" s="192"/>
      <c r="E13" s="193">
        <f>SUM(F13:Q13)</f>
        <v>4</v>
      </c>
      <c r="F13" s="202">
        <v>0</v>
      </c>
      <c r="G13" s="202">
        <v>2</v>
      </c>
      <c r="H13" s="202">
        <v>0</v>
      </c>
      <c r="I13" s="202">
        <v>0</v>
      </c>
      <c r="J13" s="202">
        <v>1</v>
      </c>
      <c r="K13" s="202">
        <v>0</v>
      </c>
      <c r="L13" s="202">
        <v>1</v>
      </c>
      <c r="M13" s="529">
        <v>0</v>
      </c>
      <c r="N13" s="202"/>
      <c r="O13" s="202"/>
      <c r="P13" s="451"/>
      <c r="Q13" s="461"/>
      <c r="R13" s="27"/>
      <c r="S13" s="9"/>
      <c r="T13" s="9"/>
      <c r="U13" s="10"/>
      <c r="V13" s="10"/>
      <c r="BP13" s="5"/>
    </row>
    <row r="14" spans="1:68" ht="20.100000000000001" customHeight="1" x14ac:dyDescent="0.25">
      <c r="C14" s="191" t="s">
        <v>44</v>
      </c>
      <c r="D14" s="203"/>
      <c r="E14" s="204">
        <f>E13/E6</f>
        <v>2.1276595744680851E-2</v>
      </c>
      <c r="F14" s="205">
        <f t="shared" ref="F14:Q14" si="4">F13/F6</f>
        <v>0</v>
      </c>
      <c r="G14" s="205">
        <f t="shared" si="4"/>
        <v>0.10526315789473684</v>
      </c>
      <c r="H14" s="205">
        <f t="shared" si="4"/>
        <v>0</v>
      </c>
      <c r="I14" s="205">
        <f t="shared" si="4"/>
        <v>0</v>
      </c>
      <c r="J14" s="205">
        <f t="shared" si="4"/>
        <v>3.2258064516129031E-2</v>
      </c>
      <c r="K14" s="205">
        <f t="shared" si="4"/>
        <v>0</v>
      </c>
      <c r="L14" s="205">
        <f t="shared" si="4"/>
        <v>4.7619047619047616E-2</v>
      </c>
      <c r="M14" s="530">
        <f t="shared" si="4"/>
        <v>0</v>
      </c>
      <c r="N14" s="205" t="e">
        <f t="shared" si="4"/>
        <v>#DIV/0!</v>
      </c>
      <c r="O14" s="205" t="e">
        <f t="shared" si="4"/>
        <v>#DIV/0!</v>
      </c>
      <c r="P14" s="452" t="e">
        <f t="shared" si="4"/>
        <v>#DIV/0!</v>
      </c>
      <c r="Q14" s="462" t="e">
        <f t="shared" si="4"/>
        <v>#DIV/0!</v>
      </c>
      <c r="R14" s="27"/>
      <c r="S14" s="9"/>
      <c r="T14" s="9"/>
      <c r="U14" s="10"/>
      <c r="V14" s="10"/>
      <c r="BP14" s="5"/>
    </row>
    <row r="15" spans="1:68" ht="20.100000000000001" customHeight="1" x14ac:dyDescent="0.25">
      <c r="C15" s="191" t="s">
        <v>45</v>
      </c>
      <c r="D15" s="192"/>
      <c r="E15" s="206">
        <f>E19/E6</f>
        <v>2.1276595744680851E-2</v>
      </c>
      <c r="F15" s="207">
        <f t="shared" ref="F15:Q15" si="5">F19/F6</f>
        <v>0</v>
      </c>
      <c r="G15" s="207">
        <f t="shared" si="5"/>
        <v>0.10526315789473684</v>
      </c>
      <c r="H15" s="207">
        <f t="shared" si="5"/>
        <v>0</v>
      </c>
      <c r="I15" s="207">
        <f t="shared" si="5"/>
        <v>0</v>
      </c>
      <c r="J15" s="207">
        <f t="shared" si="5"/>
        <v>3.2258064516129031E-2</v>
      </c>
      <c r="K15" s="207">
        <f t="shared" si="5"/>
        <v>0</v>
      </c>
      <c r="L15" s="207">
        <f t="shared" si="5"/>
        <v>4.7619047619047616E-2</v>
      </c>
      <c r="M15" s="531">
        <f t="shared" si="5"/>
        <v>0</v>
      </c>
      <c r="N15" s="207" t="e">
        <f t="shared" si="5"/>
        <v>#DIV/0!</v>
      </c>
      <c r="O15" s="207" t="e">
        <f t="shared" si="5"/>
        <v>#DIV/0!</v>
      </c>
      <c r="P15" s="453" t="e">
        <f t="shared" si="5"/>
        <v>#DIV/0!</v>
      </c>
      <c r="Q15" s="463" t="e">
        <f t="shared" si="5"/>
        <v>#DIV/0!</v>
      </c>
      <c r="R15" s="28"/>
      <c r="S15" s="9"/>
      <c r="T15" s="9"/>
      <c r="U15" s="10"/>
      <c r="V15" s="10"/>
      <c r="BP15" s="5"/>
    </row>
    <row r="16" spans="1:68" ht="20.100000000000001" customHeight="1" x14ac:dyDescent="0.25">
      <c r="C16" s="191" t="s">
        <v>80</v>
      </c>
      <c r="D16" s="203"/>
      <c r="E16" s="201">
        <f>SUM(F16:Q16)</f>
        <v>2602</v>
      </c>
      <c r="F16" s="208">
        <v>260</v>
      </c>
      <c r="G16" s="208">
        <v>255</v>
      </c>
      <c r="H16" s="208">
        <v>327</v>
      </c>
      <c r="I16" s="208">
        <v>377</v>
      </c>
      <c r="J16" s="208">
        <v>343</v>
      </c>
      <c r="K16" s="208">
        <v>340</v>
      </c>
      <c r="L16" s="208">
        <v>341</v>
      </c>
      <c r="M16" s="532">
        <v>359</v>
      </c>
      <c r="N16" s="208"/>
      <c r="O16" s="208"/>
      <c r="P16" s="454"/>
      <c r="Q16" s="464"/>
      <c r="R16" s="27"/>
      <c r="S16" s="9"/>
      <c r="T16" s="9"/>
      <c r="U16" s="10"/>
      <c r="V16" s="10"/>
      <c r="BP16" s="5"/>
    </row>
    <row r="17" spans="3:68" ht="20.100000000000001" customHeight="1" x14ac:dyDescent="0.25">
      <c r="C17" s="191" t="s">
        <v>81</v>
      </c>
      <c r="D17" s="203"/>
      <c r="E17" s="201">
        <f>SUM(F17:Q17)</f>
        <v>2888</v>
      </c>
      <c r="F17" s="208">
        <v>341</v>
      </c>
      <c r="G17" s="208">
        <v>308</v>
      </c>
      <c r="H17" s="208">
        <v>353</v>
      </c>
      <c r="I17" s="208">
        <v>379</v>
      </c>
      <c r="J17" s="208">
        <v>403</v>
      </c>
      <c r="K17" s="208">
        <v>360</v>
      </c>
      <c r="L17" s="208">
        <v>372</v>
      </c>
      <c r="M17" s="532">
        <v>372</v>
      </c>
      <c r="N17" s="208"/>
      <c r="O17" s="208"/>
      <c r="P17" s="454"/>
      <c r="Q17" s="464"/>
      <c r="R17" s="27"/>
      <c r="S17" s="9"/>
      <c r="T17" s="9"/>
      <c r="U17" s="10"/>
      <c r="V17" s="10"/>
      <c r="BP17" s="5"/>
    </row>
    <row r="18" spans="3:68" ht="20.100000000000001" customHeight="1" x14ac:dyDescent="0.25">
      <c r="C18" s="191" t="s">
        <v>82</v>
      </c>
      <c r="D18" s="203"/>
      <c r="E18" s="201">
        <f>SUM(F18:Q18)</f>
        <v>1754</v>
      </c>
      <c r="F18" s="208">
        <v>214</v>
      </c>
      <c r="G18" s="208">
        <v>126</v>
      </c>
      <c r="H18" s="208">
        <v>157</v>
      </c>
      <c r="I18" s="208">
        <v>262</v>
      </c>
      <c r="J18" s="208">
        <v>352</v>
      </c>
      <c r="K18" s="208">
        <v>226</v>
      </c>
      <c r="L18" s="208">
        <v>180</v>
      </c>
      <c r="M18" s="532">
        <v>237</v>
      </c>
      <c r="N18" s="208"/>
      <c r="O18" s="208"/>
      <c r="P18" s="454"/>
      <c r="Q18" s="464"/>
      <c r="R18" s="27"/>
      <c r="S18" s="9"/>
      <c r="T18" s="9"/>
      <c r="U18" s="10"/>
      <c r="V18" s="10"/>
      <c r="BP18" s="5"/>
    </row>
    <row r="19" spans="3:68" ht="20.100000000000001" customHeight="1" x14ac:dyDescent="0.25">
      <c r="C19" s="209" t="s">
        <v>83</v>
      </c>
      <c r="D19" s="210"/>
      <c r="E19" s="211">
        <f>SUM(F19:Q19)</f>
        <v>4</v>
      </c>
      <c r="F19" s="212">
        <v>0</v>
      </c>
      <c r="G19" s="212">
        <v>2</v>
      </c>
      <c r="H19" s="212">
        <v>0</v>
      </c>
      <c r="I19" s="212">
        <v>0</v>
      </c>
      <c r="J19" s="212">
        <v>1</v>
      </c>
      <c r="K19" s="212">
        <v>0</v>
      </c>
      <c r="L19" s="212">
        <v>1</v>
      </c>
      <c r="M19" s="533">
        <v>0</v>
      </c>
      <c r="N19" s="212"/>
      <c r="O19" s="212"/>
      <c r="P19" s="67"/>
      <c r="Q19" s="455"/>
      <c r="R19" s="27"/>
      <c r="S19" s="9"/>
      <c r="T19" s="9"/>
      <c r="U19" s="10"/>
      <c r="V19" s="10"/>
      <c r="BP19" s="5"/>
    </row>
    <row r="20" spans="3:68" ht="20.100000000000001" customHeight="1" x14ac:dyDescent="0.25">
      <c r="C20" s="15" t="s">
        <v>46</v>
      </c>
      <c r="D20" s="282"/>
      <c r="E20" s="283"/>
      <c r="F20" s="245"/>
      <c r="G20" s="245"/>
      <c r="H20" s="246"/>
      <c r="I20" s="284"/>
      <c r="J20" s="284"/>
      <c r="K20" s="284"/>
      <c r="L20" s="285"/>
      <c r="M20" s="285"/>
      <c r="N20" s="285"/>
      <c r="O20" s="285"/>
      <c r="P20" s="285"/>
      <c r="Q20" s="286"/>
      <c r="R20" s="245"/>
      <c r="S20" s="245"/>
      <c r="T20" s="245"/>
      <c r="U20" s="10"/>
      <c r="V20" s="10"/>
      <c r="BP20" s="5"/>
    </row>
    <row r="21" spans="3:68" s="20" customFormat="1" ht="20.100000000000001" customHeight="1" x14ac:dyDescent="0.25">
      <c r="D21" s="244"/>
      <c r="E21" s="244"/>
      <c r="F21" s="247"/>
      <c r="G21" s="247"/>
      <c r="H21" s="246"/>
      <c r="I21" s="246"/>
      <c r="J21" s="246"/>
      <c r="K21" s="246"/>
      <c r="L21" s="247"/>
      <c r="M21" s="247"/>
      <c r="N21" s="247"/>
      <c r="O21" s="247"/>
      <c r="P21" s="247"/>
      <c r="Q21" s="245"/>
      <c r="R21" s="22"/>
      <c r="S21" s="22"/>
      <c r="T21" s="22"/>
      <c r="BP21" s="54"/>
    </row>
    <row r="22" spans="3:68" ht="20.100000000000001" customHeight="1" x14ac:dyDescent="0.25">
      <c r="C22" s="244"/>
      <c r="D22" s="244"/>
      <c r="E22" s="244"/>
      <c r="F22" s="245"/>
      <c r="G22" s="245"/>
      <c r="H22" s="287"/>
      <c r="I22" s="287"/>
      <c r="J22" s="287"/>
      <c r="K22" s="287"/>
      <c r="L22" s="287"/>
      <c r="M22" s="287"/>
      <c r="N22" s="287"/>
      <c r="O22" s="247"/>
      <c r="P22" s="247"/>
      <c r="Q22" s="247"/>
      <c r="R22" s="244"/>
      <c r="S22" s="244"/>
      <c r="T22" s="244"/>
      <c r="U22" s="10"/>
      <c r="V22" s="10"/>
      <c r="BP22" s="5"/>
    </row>
    <row r="23" spans="3:68" ht="20.100000000000001" customHeight="1" x14ac:dyDescent="0.25">
      <c r="C23" s="248"/>
      <c r="D23" s="248"/>
      <c r="E23" s="249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44"/>
      <c r="S23" s="244"/>
      <c r="T23" s="244"/>
      <c r="U23" s="10"/>
      <c r="V23" s="10"/>
      <c r="BP23" s="5"/>
    </row>
    <row r="24" spans="3:68" ht="20.100000000000001" customHeight="1" x14ac:dyDescent="0.25">
      <c r="C24" s="248"/>
      <c r="D24" s="248"/>
      <c r="E24" s="249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1"/>
      <c r="R24" s="244"/>
      <c r="S24" s="244"/>
      <c r="T24" s="244"/>
      <c r="U24" s="10"/>
      <c r="V24" s="10"/>
      <c r="BP24" s="5"/>
    </row>
    <row r="25" spans="3:68" ht="20.100000000000001" customHeight="1" x14ac:dyDescent="0.25">
      <c r="C25" s="245"/>
      <c r="D25" s="245"/>
      <c r="E25" s="249"/>
      <c r="F25" s="250"/>
      <c r="G25" s="250"/>
      <c r="H25" s="245"/>
      <c r="I25" s="245"/>
      <c r="J25" s="245"/>
      <c r="K25" s="245"/>
      <c r="L25" s="245"/>
      <c r="M25" s="245"/>
      <c r="N25" s="245"/>
      <c r="O25" s="245"/>
      <c r="P25" s="245"/>
      <c r="Q25" s="244"/>
      <c r="R25" s="244"/>
      <c r="S25" s="244"/>
      <c r="T25" s="244"/>
      <c r="U25" s="10"/>
      <c r="V25" s="10"/>
      <c r="BP25" s="5"/>
    </row>
    <row r="26" spans="3:68" ht="20.100000000000001" customHeight="1" x14ac:dyDescent="0.25">
      <c r="C26" s="245"/>
      <c r="D26" s="245"/>
      <c r="E26" s="249"/>
      <c r="F26" s="250"/>
      <c r="G26" s="250"/>
      <c r="H26" s="245"/>
      <c r="I26" s="245"/>
      <c r="J26" s="245"/>
      <c r="K26" s="245"/>
      <c r="L26" s="245"/>
      <c r="M26" s="245"/>
      <c r="N26" s="245"/>
      <c r="O26" s="245"/>
      <c r="P26" s="245"/>
      <c r="Q26" s="244"/>
      <c r="R26" s="244"/>
      <c r="S26" s="244"/>
      <c r="T26" s="244"/>
      <c r="U26" s="10"/>
      <c r="V26" s="10"/>
      <c r="BP26" s="5"/>
    </row>
    <row r="27" spans="3:68" ht="20.100000000000001" customHeight="1" x14ac:dyDescent="0.25"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4"/>
      <c r="R27" s="244"/>
      <c r="S27" s="244"/>
      <c r="T27" s="244"/>
      <c r="BP27" s="5"/>
    </row>
    <row r="28" spans="3:68" x14ac:dyDescent="0.25"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  <c r="BP28" s="5"/>
    </row>
    <row r="29" spans="3:68" x14ac:dyDescent="0.25">
      <c r="C29" s="9"/>
      <c r="D29" s="9"/>
      <c r="E29" s="9"/>
      <c r="F29" s="9"/>
      <c r="G29" s="9"/>
      <c r="H29" s="9"/>
      <c r="I29" s="9"/>
      <c r="J29" s="9"/>
      <c r="K29" s="4"/>
      <c r="L29" s="4"/>
      <c r="M29" s="4"/>
      <c r="N29" s="4"/>
      <c r="O29" s="4"/>
      <c r="P29" s="4"/>
      <c r="BP29" s="5"/>
    </row>
    <row r="30" spans="3:68" x14ac:dyDescent="0.25">
      <c r="C30" s="9"/>
      <c r="D30" s="9"/>
      <c r="E30" s="9"/>
      <c r="F30" s="9"/>
      <c r="G30" s="9"/>
      <c r="H30" s="9"/>
      <c r="I30" s="9"/>
      <c r="J30" s="9"/>
      <c r="K30" s="4"/>
      <c r="L30" s="4"/>
      <c r="M30" s="4"/>
      <c r="N30" s="4"/>
      <c r="O30" s="4"/>
      <c r="P30" s="4"/>
    </row>
    <row r="31" spans="3:68" x14ac:dyDescent="0.25">
      <c r="C31" s="10"/>
      <c r="D31" s="10"/>
      <c r="E31" s="10"/>
      <c r="F31" s="10"/>
      <c r="G31" s="10"/>
      <c r="H31" s="10"/>
      <c r="I31" s="10"/>
      <c r="J31" s="10"/>
    </row>
    <row r="32" spans="3:68" x14ac:dyDescent="0.25">
      <c r="C32" s="10"/>
      <c r="D32" s="10"/>
      <c r="E32" s="10"/>
      <c r="F32" s="10"/>
      <c r="G32" s="10"/>
      <c r="H32" s="10"/>
      <c r="I32" s="10"/>
      <c r="J32" s="10"/>
    </row>
  </sheetData>
  <protectedRanges>
    <protectedRange sqref="A9" name="Rango1"/>
  </protectedRanges>
  <mergeCells count="2">
    <mergeCell ref="C5:D5"/>
    <mergeCell ref="A7:B7"/>
  </mergeCells>
  <pageMargins left="0.54" right="0" top="0.31496062992125984" bottom="0.35433070866141736" header="0.31496062992125984" footer="0.31496062992125984"/>
  <pageSetup paperSize="9" scale="80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21">
    <tabColor rgb="FF00B0F0"/>
  </sheetPr>
  <dimension ref="A2:BO40"/>
  <sheetViews>
    <sheetView showGridLines="0" zoomScale="90" zoomScaleNormal="9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P5" sqref="P5"/>
    </sheetView>
  </sheetViews>
  <sheetFormatPr baseColWidth="10" defaultRowHeight="15" x14ac:dyDescent="0.25"/>
  <cols>
    <col min="1" max="1" width="19.140625" style="1" customWidth="1"/>
    <col min="2" max="2" width="6.5703125" style="1" customWidth="1"/>
    <col min="3" max="3" width="45.140625" style="1" customWidth="1"/>
    <col min="4" max="4" width="7.7109375" style="1" customWidth="1"/>
    <col min="5" max="5" width="6.5703125" style="1" customWidth="1"/>
    <col min="6" max="6" width="6.28515625" style="1" customWidth="1"/>
    <col min="7" max="7" width="6.7109375" style="1" customWidth="1"/>
    <col min="8" max="8" width="6.28515625" style="1" customWidth="1"/>
    <col min="9" max="9" width="6.7109375" style="1" customWidth="1"/>
    <col min="10" max="10" width="7.140625" style="1" customWidth="1"/>
    <col min="11" max="13" width="8.7109375" style="1" customWidth="1"/>
    <col min="14" max="16" width="7.85546875" style="1" customWidth="1"/>
    <col min="17" max="18" width="11.42578125" style="1" customWidth="1"/>
    <col min="19" max="19" width="25" style="1" customWidth="1"/>
    <col min="20" max="66" width="11.42578125" style="1"/>
    <col min="67" max="67" width="42.42578125" style="1" customWidth="1"/>
    <col min="68" max="69" width="11.42578125" style="1"/>
    <col min="70" max="70" width="44.7109375" style="1" customWidth="1"/>
    <col min="71" max="16384" width="11.42578125" style="1"/>
  </cols>
  <sheetData>
    <row r="2" spans="1:67" x14ac:dyDescent="0.25">
      <c r="C2" s="2"/>
      <c r="D2" s="2"/>
    </row>
    <row r="3" spans="1:67" ht="33.75" customHeight="1" x14ac:dyDescent="0.25"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BO3" s="5" t="s">
        <v>0</v>
      </c>
    </row>
    <row r="4" spans="1:67" ht="33.75" customHeight="1" x14ac:dyDescent="0.25">
      <c r="C4" s="3"/>
      <c r="D4" s="3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BO4" s="5"/>
    </row>
    <row r="5" spans="1:67" ht="33.75" customHeight="1" x14ac:dyDescent="0.25">
      <c r="A5" s="6"/>
      <c r="C5" s="7" t="s">
        <v>1</v>
      </c>
      <c r="D5" s="8" t="s">
        <v>230</v>
      </c>
      <c r="E5" s="7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418" t="s">
        <v>7</v>
      </c>
      <c r="K5" s="7" t="s">
        <v>8</v>
      </c>
      <c r="L5" s="240" t="s">
        <v>9</v>
      </c>
      <c r="M5" s="543" t="s">
        <v>10</v>
      </c>
      <c r="N5" s="7" t="s">
        <v>11</v>
      </c>
      <c r="O5" s="418" t="s">
        <v>12</v>
      </c>
      <c r="P5" s="7" t="s">
        <v>13</v>
      </c>
      <c r="Q5" s="9"/>
      <c r="R5" s="9"/>
      <c r="S5" s="9"/>
      <c r="T5" s="10"/>
      <c r="U5" s="10"/>
      <c r="BO5" s="5" t="s">
        <v>14</v>
      </c>
    </row>
    <row r="6" spans="1:67" ht="24" customHeight="1" x14ac:dyDescent="0.25">
      <c r="C6" s="216" t="s">
        <v>53</v>
      </c>
      <c r="D6" s="213">
        <f t="shared" ref="D6:D10" si="0">SUM(E6:P6)</f>
        <v>17426</v>
      </c>
      <c r="E6" s="217">
        <f>SUM(E7:E11)</f>
        <v>936</v>
      </c>
      <c r="F6" s="217">
        <f t="shared" ref="F6:O6" si="1">SUM(F7:F11)</f>
        <v>889</v>
      </c>
      <c r="G6" s="217">
        <f t="shared" si="1"/>
        <v>973</v>
      </c>
      <c r="H6" s="217">
        <f t="shared" si="1"/>
        <v>1106</v>
      </c>
      <c r="I6" s="217">
        <f t="shared" si="1"/>
        <v>1889</v>
      </c>
      <c r="J6" s="217">
        <f t="shared" si="1"/>
        <v>1767</v>
      </c>
      <c r="K6" s="217">
        <f t="shared" si="1"/>
        <v>1389</v>
      </c>
      <c r="L6" s="217">
        <f t="shared" si="1"/>
        <v>1394</v>
      </c>
      <c r="M6" s="217">
        <f t="shared" si="1"/>
        <v>1597</v>
      </c>
      <c r="N6" s="217">
        <f t="shared" si="1"/>
        <v>1754</v>
      </c>
      <c r="O6" s="217">
        <f t="shared" si="1"/>
        <v>1848</v>
      </c>
      <c r="P6" s="679">
        <f>SUM(P7:P11)</f>
        <v>1884</v>
      </c>
      <c r="Q6" s="421"/>
      <c r="R6" s="9"/>
      <c r="S6" s="9"/>
      <c r="T6" s="10"/>
      <c r="U6" s="10"/>
      <c r="BO6" s="5" t="s">
        <v>15</v>
      </c>
    </row>
    <row r="7" spans="1:67" ht="24" customHeight="1" x14ac:dyDescent="0.25">
      <c r="C7" s="214" t="s">
        <v>55</v>
      </c>
      <c r="D7" s="134">
        <f>SUM(E7:P7)</f>
        <v>239</v>
      </c>
      <c r="E7" s="29">
        <v>11</v>
      </c>
      <c r="F7" s="29">
        <v>12</v>
      </c>
      <c r="G7" s="29">
        <v>16</v>
      </c>
      <c r="H7" s="29">
        <v>14</v>
      </c>
      <c r="I7" s="29">
        <v>16</v>
      </c>
      <c r="J7" s="29">
        <v>12</v>
      </c>
      <c r="K7" s="29">
        <v>29</v>
      </c>
      <c r="L7" s="29">
        <v>25</v>
      </c>
      <c r="M7" s="416">
        <v>23</v>
      </c>
      <c r="N7" s="416">
        <v>17</v>
      </c>
      <c r="O7" s="416">
        <v>30</v>
      </c>
      <c r="P7" s="406">
        <v>34</v>
      </c>
      <c r="Q7" s="27"/>
      <c r="R7" s="9"/>
      <c r="S7" s="484"/>
      <c r="BO7" s="5" t="s">
        <v>19</v>
      </c>
    </row>
    <row r="8" spans="1:67" ht="24" customHeight="1" x14ac:dyDescent="0.25">
      <c r="C8" s="214" t="s">
        <v>56</v>
      </c>
      <c r="D8" s="134">
        <f t="shared" si="0"/>
        <v>2913</v>
      </c>
      <c r="E8" s="29">
        <v>406</v>
      </c>
      <c r="F8" s="29">
        <v>361</v>
      </c>
      <c r="G8" s="29">
        <v>360</v>
      </c>
      <c r="H8" s="29">
        <v>275</v>
      </c>
      <c r="I8" s="29">
        <v>268</v>
      </c>
      <c r="J8" s="29">
        <v>188</v>
      </c>
      <c r="K8" s="29">
        <v>184</v>
      </c>
      <c r="L8" s="29">
        <v>215</v>
      </c>
      <c r="M8" s="29">
        <v>200</v>
      </c>
      <c r="N8" s="29">
        <v>128</v>
      </c>
      <c r="O8" s="29">
        <v>153</v>
      </c>
      <c r="P8" s="706">
        <v>175</v>
      </c>
      <c r="Q8" s="27"/>
      <c r="R8" s="9"/>
      <c r="S8" s="484"/>
      <c r="BO8" s="5" t="s">
        <v>21</v>
      </c>
    </row>
    <row r="9" spans="1:67" ht="24" customHeight="1" x14ac:dyDescent="0.25">
      <c r="C9" s="214" t="s">
        <v>57</v>
      </c>
      <c r="D9" s="134">
        <f>SUM(E9:P9)</f>
        <v>7262</v>
      </c>
      <c r="E9" s="29">
        <v>501</v>
      </c>
      <c r="F9" s="29">
        <v>492</v>
      </c>
      <c r="G9" s="29">
        <v>540</v>
      </c>
      <c r="H9" s="29">
        <v>669</v>
      </c>
      <c r="I9" s="29">
        <v>1078</v>
      </c>
      <c r="J9" s="29">
        <v>813</v>
      </c>
      <c r="K9" s="29">
        <v>533</v>
      </c>
      <c r="L9" s="29">
        <v>532</v>
      </c>
      <c r="M9" s="29">
        <v>532</v>
      </c>
      <c r="N9" s="29">
        <v>532</v>
      </c>
      <c r="O9" s="29">
        <v>541</v>
      </c>
      <c r="P9" s="706">
        <v>499</v>
      </c>
      <c r="Q9" s="27"/>
      <c r="R9" s="9"/>
      <c r="S9" s="484"/>
      <c r="BO9" s="5" t="s">
        <v>23</v>
      </c>
    </row>
    <row r="10" spans="1:67" ht="24" customHeight="1" x14ac:dyDescent="0.25">
      <c r="C10" s="214" t="s">
        <v>58</v>
      </c>
      <c r="D10" s="134">
        <f t="shared" si="0"/>
        <v>3957</v>
      </c>
      <c r="E10" s="644">
        <v>18</v>
      </c>
      <c r="F10" s="644">
        <v>24</v>
      </c>
      <c r="G10" s="387">
        <v>57</v>
      </c>
      <c r="H10" s="387">
        <v>148</v>
      </c>
      <c r="I10" s="387">
        <v>406</v>
      </c>
      <c r="J10" s="387">
        <v>612</v>
      </c>
      <c r="K10" s="387">
        <v>453</v>
      </c>
      <c r="L10" s="387">
        <v>440</v>
      </c>
      <c r="M10" s="387">
        <v>610</v>
      </c>
      <c r="N10" s="387">
        <v>391</v>
      </c>
      <c r="O10" s="387">
        <v>392</v>
      </c>
      <c r="P10" s="707">
        <v>406</v>
      </c>
      <c r="Q10" s="28"/>
      <c r="R10" s="9"/>
      <c r="S10" s="484"/>
      <c r="BO10" s="5" t="s">
        <v>25</v>
      </c>
    </row>
    <row r="11" spans="1:67" ht="24" customHeight="1" x14ac:dyDescent="0.25">
      <c r="C11" s="214" t="s">
        <v>281</v>
      </c>
      <c r="D11" s="134">
        <f t="shared" ref="D11" si="2">SUM(E11:P11)</f>
        <v>3055</v>
      </c>
      <c r="E11" s="215"/>
      <c r="F11" s="215"/>
      <c r="G11" s="290"/>
      <c r="H11" s="387"/>
      <c r="I11" s="387">
        <v>121</v>
      </c>
      <c r="J11" s="387">
        <v>142</v>
      </c>
      <c r="K11" s="387">
        <v>190</v>
      </c>
      <c r="L11" s="387">
        <v>182</v>
      </c>
      <c r="M11" s="387">
        <v>232</v>
      </c>
      <c r="N11" s="387">
        <v>686</v>
      </c>
      <c r="O11" s="387">
        <v>732</v>
      </c>
      <c r="P11" s="707">
        <v>770</v>
      </c>
      <c r="Q11" s="28"/>
      <c r="R11" s="9"/>
      <c r="S11" s="484"/>
      <c r="BO11" s="5"/>
    </row>
    <row r="12" spans="1:67" ht="24" customHeight="1" x14ac:dyDescent="0.25">
      <c r="A12" s="799"/>
      <c r="B12" s="799"/>
      <c r="C12" s="304" t="s">
        <v>54</v>
      </c>
      <c r="D12" s="218">
        <f t="shared" ref="D12:P12" si="3">D6/D26</f>
        <v>47.742465753424661</v>
      </c>
      <c r="E12" s="291">
        <f t="shared" si="3"/>
        <v>30.193548387096776</v>
      </c>
      <c r="F12" s="291">
        <f t="shared" si="3"/>
        <v>31.75</v>
      </c>
      <c r="G12" s="291">
        <f t="shared" si="3"/>
        <v>31.387096774193548</v>
      </c>
      <c r="H12" s="292">
        <f t="shared" si="3"/>
        <v>36.866666666666667</v>
      </c>
      <c r="I12" s="292">
        <f t="shared" si="3"/>
        <v>60.935483870967744</v>
      </c>
      <c r="J12" s="388">
        <f t="shared" si="3"/>
        <v>58.9</v>
      </c>
      <c r="K12" s="388">
        <f t="shared" si="3"/>
        <v>44.806451612903224</v>
      </c>
      <c r="L12" s="388">
        <f t="shared" si="3"/>
        <v>44.967741935483872</v>
      </c>
      <c r="M12" s="388">
        <f t="shared" si="3"/>
        <v>53.233333333333334</v>
      </c>
      <c r="N12" s="388">
        <f t="shared" si="3"/>
        <v>56.58064516129032</v>
      </c>
      <c r="O12" s="388">
        <f t="shared" si="3"/>
        <v>61.6</v>
      </c>
      <c r="P12" s="788">
        <f t="shared" si="3"/>
        <v>60.774193548387096</v>
      </c>
      <c r="Q12" s="27"/>
      <c r="R12" s="9"/>
      <c r="S12" s="9"/>
      <c r="T12" s="10"/>
      <c r="U12" s="10"/>
      <c r="BO12" s="5" t="s">
        <v>17</v>
      </c>
    </row>
    <row r="13" spans="1:67" ht="24" customHeight="1" x14ac:dyDescent="0.25">
      <c r="C13" s="304" t="s">
        <v>59</v>
      </c>
      <c r="D13" s="692">
        <f>(D7+D8)/(D7+D8+D9+D10)</f>
        <v>0.21933059633985108</v>
      </c>
      <c r="E13" s="389">
        <f t="shared" ref="E13:M13" si="4">(E7+E8)/(E7+E8+E9+E10)</f>
        <v>0.44551282051282054</v>
      </c>
      <c r="F13" s="389">
        <f t="shared" si="4"/>
        <v>0.41957255343082117</v>
      </c>
      <c r="G13" s="389">
        <f t="shared" si="4"/>
        <v>0.38643371017471739</v>
      </c>
      <c r="H13" s="389">
        <f t="shared" si="4"/>
        <v>0.2613019891500904</v>
      </c>
      <c r="I13" s="389">
        <f t="shared" si="4"/>
        <v>0.16063348416289594</v>
      </c>
      <c r="J13" s="389">
        <f t="shared" si="4"/>
        <v>0.12307692307692308</v>
      </c>
      <c r="K13" s="389">
        <f t="shared" si="4"/>
        <v>0.17764804003336113</v>
      </c>
      <c r="L13" s="389">
        <f t="shared" si="4"/>
        <v>0.19801980198019803</v>
      </c>
      <c r="M13" s="389">
        <f t="shared" si="4"/>
        <v>0.16336996336996337</v>
      </c>
      <c r="N13" s="389">
        <f>(N7+N8)/(N7+N8+N9+N10)</f>
        <v>0.13576779026217228</v>
      </c>
      <c r="O13" s="389">
        <f>(O7+O8)/(O7+O8+O9+O10)</f>
        <v>0.16397849462365591</v>
      </c>
      <c r="P13" s="789">
        <f>(P7+P8)/(P7+P8+P9+P10)</f>
        <v>0.18761220825852784</v>
      </c>
      <c r="Q13" s="26"/>
      <c r="R13" s="9"/>
      <c r="S13" s="9"/>
      <c r="T13" s="10"/>
      <c r="U13" s="57"/>
      <c r="BO13" s="5" t="s">
        <v>27</v>
      </c>
    </row>
    <row r="14" spans="1:67" ht="24" customHeight="1" x14ac:dyDescent="0.25">
      <c r="C14" s="304" t="s">
        <v>60</v>
      </c>
      <c r="D14" s="692">
        <f>(D9+D10)/(D7+D8+D9+D10)</f>
        <v>0.78066940366014892</v>
      </c>
      <c r="E14" s="389">
        <f t="shared" ref="E14:M14" si="5">(E9+E10)/(E7+E8+E9+E10)</f>
        <v>0.55448717948717952</v>
      </c>
      <c r="F14" s="389">
        <f t="shared" si="5"/>
        <v>0.58042744656917888</v>
      </c>
      <c r="G14" s="389">
        <f t="shared" si="5"/>
        <v>0.61356628982528261</v>
      </c>
      <c r="H14" s="389">
        <f t="shared" si="5"/>
        <v>0.7386980108499096</v>
      </c>
      <c r="I14" s="389">
        <f t="shared" si="5"/>
        <v>0.83936651583710409</v>
      </c>
      <c r="J14" s="389">
        <f t="shared" si="5"/>
        <v>0.87692307692307692</v>
      </c>
      <c r="K14" s="389">
        <f t="shared" si="5"/>
        <v>0.8223519599666389</v>
      </c>
      <c r="L14" s="389">
        <f t="shared" si="5"/>
        <v>0.80198019801980203</v>
      </c>
      <c r="M14" s="389">
        <f t="shared" si="5"/>
        <v>0.83663003663003666</v>
      </c>
      <c r="N14" s="389">
        <f>(N9+N10)/(N7+N8+N9+N10)</f>
        <v>0.86423220973782766</v>
      </c>
      <c r="O14" s="389">
        <f>(O9+O10)/(O7+O8+O9+O10)</f>
        <v>0.83602150537634412</v>
      </c>
      <c r="P14" s="789">
        <f>(P9+P10)/(P7+P8+P9+P10)</f>
        <v>0.81238779174147213</v>
      </c>
      <c r="Q14" s="26"/>
      <c r="R14" s="9"/>
      <c r="S14" s="9"/>
      <c r="T14" s="10"/>
      <c r="U14" s="10"/>
      <c r="BO14" s="5" t="s">
        <v>28</v>
      </c>
    </row>
    <row r="15" spans="1:67" ht="24" customHeight="1" x14ac:dyDescent="0.25">
      <c r="C15" s="304" t="s">
        <v>61</v>
      </c>
      <c r="D15" s="220">
        <f t="shared" ref="D15:M15" si="6">D25/D6</f>
        <v>0.67485366693446569</v>
      </c>
      <c r="E15" s="293">
        <f t="shared" si="6"/>
        <v>0.82905982905982911</v>
      </c>
      <c r="F15" s="293">
        <f t="shared" si="6"/>
        <v>0.83239595050618675</v>
      </c>
      <c r="G15" s="293">
        <f t="shared" si="6"/>
        <v>0.81089414182939368</v>
      </c>
      <c r="H15" s="294">
        <f t="shared" si="6"/>
        <v>0.79385171790235076</v>
      </c>
      <c r="I15" s="294">
        <f t="shared" si="6"/>
        <v>0.76389624139756485</v>
      </c>
      <c r="J15" s="390">
        <f t="shared" si="6"/>
        <v>0.70741369552914546</v>
      </c>
      <c r="K15" s="390">
        <f t="shared" si="6"/>
        <v>0.75593952483801297</v>
      </c>
      <c r="L15" s="390">
        <f t="shared" si="6"/>
        <v>0.75753228120516503</v>
      </c>
      <c r="M15" s="390">
        <f t="shared" si="6"/>
        <v>0.72260488415779589</v>
      </c>
      <c r="N15" s="390">
        <f>N25/(N7+N8+N9+N10)</f>
        <v>0.79119850187265917</v>
      </c>
      <c r="O15" s="390">
        <f>O25/(O7+O8+O9+O10)</f>
        <v>0.80107526881720426</v>
      </c>
      <c r="P15" s="790">
        <f>P25/(P7+P8+P9+P10)</f>
        <v>0.79443447037701975</v>
      </c>
      <c r="Q15" s="9"/>
      <c r="R15" s="9"/>
      <c r="S15" s="9"/>
      <c r="T15" s="10"/>
      <c r="U15" s="10"/>
      <c r="BO15" s="5" t="s">
        <v>30</v>
      </c>
    </row>
    <row r="16" spans="1:67" ht="24" customHeight="1" x14ac:dyDescent="0.25">
      <c r="C16" s="304" t="s">
        <v>43</v>
      </c>
      <c r="D16" s="656">
        <f>D36/D30</f>
        <v>1.0009187557422234</v>
      </c>
      <c r="E16" s="655">
        <f t="shared" ref="E16:P16" si="7">E36/E30</f>
        <v>0.9850427350427351</v>
      </c>
      <c r="F16" s="655">
        <f t="shared" si="7"/>
        <v>0.98312710911136103</v>
      </c>
      <c r="G16" s="655">
        <f>G36/G30</f>
        <v>1.0061664953751284</v>
      </c>
      <c r="H16" s="655">
        <f t="shared" si="7"/>
        <v>0.99547920433996384</v>
      </c>
      <c r="I16" s="655">
        <f t="shared" si="7"/>
        <v>1.007940709370037</v>
      </c>
      <c r="J16" s="655">
        <f t="shared" si="7"/>
        <v>1.0011318619128466</v>
      </c>
      <c r="K16" s="603">
        <f t="shared" si="7"/>
        <v>1.0035997120230382</v>
      </c>
      <c r="L16" s="603">
        <f t="shared" si="7"/>
        <v>1.0114777618364419</v>
      </c>
      <c r="M16" s="603">
        <f t="shared" si="7"/>
        <v>1.0006261740763933</v>
      </c>
      <c r="N16" s="603">
        <f t="shared" si="7"/>
        <v>1.0018726591760299</v>
      </c>
      <c r="O16" s="603">
        <f t="shared" si="7"/>
        <v>1.0017921146953406</v>
      </c>
      <c r="P16" s="791">
        <f t="shared" si="7"/>
        <v>0.99910233393177739</v>
      </c>
      <c r="Q16" s="9"/>
      <c r="R16" s="9"/>
      <c r="S16" s="9"/>
      <c r="T16" s="10"/>
      <c r="U16" s="10"/>
      <c r="BO16" s="5"/>
    </row>
    <row r="17" spans="3:67" ht="24" customHeight="1" x14ac:dyDescent="0.25">
      <c r="C17" s="304" t="s">
        <v>62</v>
      </c>
      <c r="D17" s="221">
        <f>(D32-D29)/D30</f>
        <v>5.8472240451502823E-2</v>
      </c>
      <c r="E17" s="296">
        <f>(E32-E29)/E30</f>
        <v>9.2948717948717952E-2</v>
      </c>
      <c r="F17" s="296">
        <f t="shared" ref="F17:P17" si="8">(F32-F29)/F30</f>
        <v>0.10573678290213723</v>
      </c>
      <c r="G17" s="296">
        <f t="shared" si="8"/>
        <v>0.10071942446043165</v>
      </c>
      <c r="H17" s="297">
        <f t="shared" si="8"/>
        <v>5.1537070524412296E-2</v>
      </c>
      <c r="I17" s="297">
        <f t="shared" si="8"/>
        <v>-1.0587612493382743E-3</v>
      </c>
      <c r="J17" s="392">
        <f t="shared" si="8"/>
        <v>1.9241652518392757E-2</v>
      </c>
      <c r="K17" s="392">
        <f t="shared" si="8"/>
        <v>6.5514758819294458E-2</v>
      </c>
      <c r="L17" s="392">
        <f t="shared" si="8"/>
        <v>6.886657101865136E-2</v>
      </c>
      <c r="M17" s="392">
        <f t="shared" si="8"/>
        <v>4.7589229805886035E-2</v>
      </c>
      <c r="N17" s="392">
        <f t="shared" si="8"/>
        <v>7.02247191011236E-2</v>
      </c>
      <c r="O17" s="392">
        <f t="shared" si="8"/>
        <v>6.6308243727598568E-2</v>
      </c>
      <c r="P17" s="792">
        <f t="shared" si="8"/>
        <v>9.9640933572710949E-2</v>
      </c>
      <c r="Q17" s="10"/>
      <c r="R17" s="10"/>
      <c r="S17" s="10"/>
      <c r="T17" s="10"/>
      <c r="U17" s="10"/>
      <c r="BO17" s="5" t="s">
        <v>32</v>
      </c>
    </row>
    <row r="18" spans="3:67" ht="24" customHeight="1" x14ac:dyDescent="0.25">
      <c r="C18" s="304" t="s">
        <v>42</v>
      </c>
      <c r="D18" s="222">
        <f>D29/D32</f>
        <v>0.5931506849315068</v>
      </c>
      <c r="E18" s="298">
        <f t="shared" ref="E18:P18" si="9">E29/E32</f>
        <v>0.532258064516129</v>
      </c>
      <c r="F18" s="298">
        <f t="shared" si="9"/>
        <v>0.44047619047619047</v>
      </c>
      <c r="G18" s="298">
        <f t="shared" si="9"/>
        <v>0.4731182795698925</v>
      </c>
      <c r="H18" s="299">
        <f t="shared" si="9"/>
        <v>0.68333333333333335</v>
      </c>
      <c r="I18" s="299">
        <f t="shared" si="9"/>
        <v>1.010752688172043</v>
      </c>
      <c r="J18" s="393">
        <f t="shared" si="9"/>
        <v>0.81111111111111112</v>
      </c>
      <c r="K18" s="393">
        <f t="shared" si="9"/>
        <v>0.510752688172043</v>
      </c>
      <c r="L18" s="393">
        <f t="shared" si="9"/>
        <v>0.4838709677419355</v>
      </c>
      <c r="M18" s="393">
        <f t="shared" si="9"/>
        <v>0.57777777777777772</v>
      </c>
      <c r="N18" s="393">
        <f t="shared" si="9"/>
        <v>0.59677419354838712</v>
      </c>
      <c r="O18" s="393">
        <f t="shared" si="9"/>
        <v>0.58888888888888891</v>
      </c>
      <c r="P18" s="793">
        <f t="shared" si="9"/>
        <v>0.40322580645161288</v>
      </c>
      <c r="Q18" s="10"/>
      <c r="R18" s="10"/>
      <c r="S18" s="10"/>
      <c r="T18" s="10"/>
      <c r="U18" s="10"/>
      <c r="BO18" s="5" t="s">
        <v>34</v>
      </c>
    </row>
    <row r="19" spans="3:67" ht="24" customHeight="1" x14ac:dyDescent="0.25">
      <c r="C19" s="316" t="s">
        <v>44</v>
      </c>
      <c r="D19" s="657">
        <f t="shared" ref="D19:G19" si="10">D33/D30</f>
        <v>8.5313033206457539E-4</v>
      </c>
      <c r="E19" s="305">
        <f t="shared" si="10"/>
        <v>0</v>
      </c>
      <c r="F19" s="305">
        <f t="shared" si="10"/>
        <v>1.1248593925759281E-3</v>
      </c>
      <c r="G19" s="305">
        <f t="shared" si="10"/>
        <v>2.0554984583761563E-3</v>
      </c>
      <c r="H19" s="305">
        <f>H33/H30</f>
        <v>0</v>
      </c>
      <c r="I19" s="305">
        <f t="shared" ref="I19:N19" si="11">I33/I30</f>
        <v>0</v>
      </c>
      <c r="J19" s="394">
        <f t="shared" si="11"/>
        <v>2.2637238256932655E-3</v>
      </c>
      <c r="K19" s="394">
        <f t="shared" si="11"/>
        <v>7.1994240460763136E-4</v>
      </c>
      <c r="L19" s="394">
        <f t="shared" si="11"/>
        <v>1.4347202295552368E-3</v>
      </c>
      <c r="M19" s="394">
        <f t="shared" si="11"/>
        <v>0</v>
      </c>
      <c r="N19" s="394">
        <f t="shared" si="11"/>
        <v>0</v>
      </c>
      <c r="O19" s="394">
        <f t="shared" ref="O19:P19" si="12">O33/O30</f>
        <v>0</v>
      </c>
      <c r="P19" s="794">
        <f t="shared" si="12"/>
        <v>2.6929982046678637E-3</v>
      </c>
      <c r="Q19" s="10"/>
      <c r="R19" s="10"/>
      <c r="S19" s="10"/>
      <c r="T19" s="10"/>
      <c r="U19" s="10"/>
      <c r="BO19" s="5" t="s">
        <v>35</v>
      </c>
    </row>
    <row r="20" spans="3:67" ht="24" customHeight="1" x14ac:dyDescent="0.25">
      <c r="C20" s="316" t="s">
        <v>45</v>
      </c>
      <c r="D20" s="657">
        <f>D34/D30</f>
        <v>0</v>
      </c>
      <c r="E20" s="658">
        <f>E34/E30</f>
        <v>0</v>
      </c>
      <c r="F20" s="658">
        <f>F34/F30</f>
        <v>0</v>
      </c>
      <c r="G20" s="658">
        <f>G34/G30</f>
        <v>0</v>
      </c>
      <c r="H20" s="658">
        <f>H34/H30</f>
        <v>0</v>
      </c>
      <c r="I20" s="658">
        <f t="shared" ref="I20:N20" si="13">I34/I30</f>
        <v>0</v>
      </c>
      <c r="J20" s="666">
        <f t="shared" si="13"/>
        <v>0</v>
      </c>
      <c r="K20" s="395">
        <f t="shared" si="13"/>
        <v>0</v>
      </c>
      <c r="L20" s="395">
        <f t="shared" si="13"/>
        <v>0</v>
      </c>
      <c r="M20" s="395">
        <f t="shared" si="13"/>
        <v>0</v>
      </c>
      <c r="N20" s="395">
        <f t="shared" si="13"/>
        <v>0</v>
      </c>
      <c r="O20" s="395">
        <f t="shared" ref="O20:P20" si="14">O34/O30</f>
        <v>0</v>
      </c>
      <c r="P20" s="795">
        <f t="shared" si="14"/>
        <v>0</v>
      </c>
      <c r="Q20" s="10"/>
      <c r="R20" s="10"/>
      <c r="S20" s="10"/>
      <c r="T20" s="10"/>
      <c r="U20" s="10"/>
      <c r="BO20" s="5" t="s">
        <v>36</v>
      </c>
    </row>
    <row r="21" spans="3:67" ht="32.25" customHeight="1" x14ac:dyDescent="0.25">
      <c r="C21" s="555" t="s">
        <v>98</v>
      </c>
      <c r="D21" s="517">
        <f t="shared" ref="D21:M21" si="15">D6/D31</f>
        <v>0.13605877714187559</v>
      </c>
      <c r="E21" s="295">
        <f t="shared" si="15"/>
        <v>9.0286485965081514E-2</v>
      </c>
      <c r="F21" s="295">
        <f t="shared" si="15"/>
        <v>8.1867575283175245E-2</v>
      </c>
      <c r="G21" s="295">
        <f t="shared" si="15"/>
        <v>9.1344348479158843E-2</v>
      </c>
      <c r="H21" s="300">
        <f t="shared" si="15"/>
        <v>0.10619299087854056</v>
      </c>
      <c r="I21" s="300">
        <f t="shared" si="15"/>
        <v>0.18488793187824215</v>
      </c>
      <c r="J21" s="391">
        <f t="shared" si="15"/>
        <v>0.18572629808702965</v>
      </c>
      <c r="K21" s="391">
        <f t="shared" si="15"/>
        <v>0.14416190970420342</v>
      </c>
      <c r="L21" s="558">
        <f t="shared" si="15"/>
        <v>0.12183184757909456</v>
      </c>
      <c r="M21" s="558">
        <f t="shared" si="15"/>
        <v>0.140903476266102</v>
      </c>
      <c r="N21" s="391">
        <f>N30/N31</f>
        <v>9.422143802382002E-2</v>
      </c>
      <c r="O21" s="391">
        <f>O30/O31</f>
        <v>9.6548144303140404E-2</v>
      </c>
      <c r="P21" s="796">
        <f>P30/P31</f>
        <v>0.10364719017491626</v>
      </c>
      <c r="Q21" s="10"/>
      <c r="R21" s="10"/>
      <c r="S21" s="10"/>
      <c r="T21" s="10"/>
      <c r="U21" s="10"/>
      <c r="BO21" s="5" t="s">
        <v>37</v>
      </c>
    </row>
    <row r="22" spans="3:67" ht="34.5" customHeight="1" x14ac:dyDescent="0.25">
      <c r="C22" s="555" t="s">
        <v>63</v>
      </c>
      <c r="D22" s="223">
        <f t="shared" ref="D22:M22" si="16">D28/D6</f>
        <v>0.10059680936531619</v>
      </c>
      <c r="E22" s="301">
        <f t="shared" si="16"/>
        <v>0.15918803418803418</v>
      </c>
      <c r="F22" s="301">
        <f t="shared" si="16"/>
        <v>0.1327334083239595</v>
      </c>
      <c r="G22" s="301">
        <f t="shared" si="16"/>
        <v>0.13566289825282632</v>
      </c>
      <c r="H22" s="301">
        <f t="shared" si="16"/>
        <v>0.14737793851717904</v>
      </c>
      <c r="I22" s="301">
        <f t="shared" si="16"/>
        <v>0.11646373742721017</v>
      </c>
      <c r="J22" s="301">
        <f t="shared" si="16"/>
        <v>8.375778155065082E-2</v>
      </c>
      <c r="K22" s="301">
        <f t="shared" si="16"/>
        <v>9.2152627789776814E-2</v>
      </c>
      <c r="L22" s="301">
        <f t="shared" si="16"/>
        <v>9.8995695839311337E-2</v>
      </c>
      <c r="M22" s="301">
        <f t="shared" si="16"/>
        <v>0.10206637445209768</v>
      </c>
      <c r="N22" s="301">
        <f>N28/N30</f>
        <v>0.10205992509363296</v>
      </c>
      <c r="O22" s="301">
        <f>O28/O30</f>
        <v>0.12544802867383512</v>
      </c>
      <c r="P22" s="797">
        <f>P28/P30</f>
        <v>0.13016157989228008</v>
      </c>
      <c r="BO22" s="5" t="s">
        <v>38</v>
      </c>
    </row>
    <row r="23" spans="3:67" ht="24" customHeight="1" x14ac:dyDescent="0.25">
      <c r="C23" s="317" t="s">
        <v>64</v>
      </c>
      <c r="D23" s="224">
        <f>D27/D30</f>
        <v>4.4625278907993171E-3</v>
      </c>
      <c r="E23" s="302">
        <f t="shared" ref="E23:M23" si="17">E27/E30</f>
        <v>5.341880341880342E-3</v>
      </c>
      <c r="F23" s="302">
        <f>F27/F30</f>
        <v>6.7491563554555678E-3</v>
      </c>
      <c r="G23" s="302">
        <f>G27/G30</f>
        <v>9.249743062692703E-3</v>
      </c>
      <c r="H23" s="303">
        <f t="shared" si="17"/>
        <v>5.4249547920433997E-3</v>
      </c>
      <c r="I23" s="303">
        <f t="shared" si="17"/>
        <v>4.7644256220222342E-3</v>
      </c>
      <c r="J23" s="396">
        <f t="shared" si="17"/>
        <v>7.3571024335031127E-3</v>
      </c>
      <c r="K23" s="396">
        <f t="shared" si="17"/>
        <v>2.8797696184305254E-3</v>
      </c>
      <c r="L23" s="396">
        <f t="shared" si="17"/>
        <v>3.5868005738880918E-3</v>
      </c>
      <c r="M23" s="396">
        <f t="shared" si="17"/>
        <v>2.5046963055729492E-3</v>
      </c>
      <c r="N23" s="396">
        <f>N27/N30</f>
        <v>0</v>
      </c>
      <c r="O23" s="396">
        <f>O27/O30</f>
        <v>3.5842293906810036E-3</v>
      </c>
      <c r="P23" s="798">
        <f>P27/P30</f>
        <v>2.6929982046678637E-3</v>
      </c>
      <c r="BO23" s="5" t="s">
        <v>39</v>
      </c>
    </row>
    <row r="24" spans="3:67" x14ac:dyDescent="0.25">
      <c r="C24" s="33" t="s">
        <v>46</v>
      </c>
      <c r="D24" s="33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BO24" s="5" t="s">
        <v>40</v>
      </c>
    </row>
    <row r="25" spans="3:67" hidden="1" x14ac:dyDescent="0.25">
      <c r="C25" s="367" t="s">
        <v>31</v>
      </c>
      <c r="D25" s="368">
        <f t="shared" ref="D25:D36" si="18">SUM(E25:P25)</f>
        <v>11760</v>
      </c>
      <c r="E25" s="246">
        <v>776</v>
      </c>
      <c r="F25" s="246">
        <v>740</v>
      </c>
      <c r="G25" s="250">
        <v>789</v>
      </c>
      <c r="H25" s="250">
        <v>878</v>
      </c>
      <c r="I25" s="250">
        <v>1443</v>
      </c>
      <c r="J25" s="250">
        <v>1250</v>
      </c>
      <c r="K25" s="250">
        <v>1050</v>
      </c>
      <c r="L25" s="250">
        <v>1056</v>
      </c>
      <c r="M25" s="250">
        <v>1154</v>
      </c>
      <c r="N25" s="250">
        <v>845</v>
      </c>
      <c r="O25" s="250">
        <v>894</v>
      </c>
      <c r="P25" s="251">
        <v>885</v>
      </c>
      <c r="Q25" s="244"/>
      <c r="R25" s="10"/>
      <c r="S25" s="244"/>
      <c r="T25" s="244"/>
      <c r="U25" s="244"/>
    </row>
    <row r="26" spans="3:67" hidden="1" x14ac:dyDescent="0.25">
      <c r="C26" s="369" t="s">
        <v>33</v>
      </c>
      <c r="D26" s="368">
        <f>SUM(E26:P26)</f>
        <v>365</v>
      </c>
      <c r="E26" s="251">
        <v>31</v>
      </c>
      <c r="F26" s="370">
        <v>28</v>
      </c>
      <c r="G26" s="251">
        <v>31</v>
      </c>
      <c r="H26" s="251">
        <v>30</v>
      </c>
      <c r="I26" s="251">
        <v>31</v>
      </c>
      <c r="J26" s="251">
        <v>30</v>
      </c>
      <c r="K26" s="251">
        <v>31</v>
      </c>
      <c r="L26" s="251">
        <v>31</v>
      </c>
      <c r="M26" s="251">
        <v>30</v>
      </c>
      <c r="N26" s="251">
        <v>31</v>
      </c>
      <c r="O26" s="251">
        <v>30</v>
      </c>
      <c r="P26" s="251">
        <v>31</v>
      </c>
      <c r="Q26" s="244"/>
      <c r="R26" s="10"/>
      <c r="S26" s="244"/>
      <c r="T26" s="244"/>
      <c r="U26" s="244"/>
    </row>
    <row r="27" spans="3:67" hidden="1" x14ac:dyDescent="0.25">
      <c r="C27" s="244" t="s">
        <v>65</v>
      </c>
      <c r="D27" s="368">
        <f t="shared" si="18"/>
        <v>68</v>
      </c>
      <c r="E27" s="250">
        <v>5</v>
      </c>
      <c r="F27" s="250">
        <v>6</v>
      </c>
      <c r="G27" s="251">
        <v>9</v>
      </c>
      <c r="H27" s="251">
        <v>6</v>
      </c>
      <c r="I27" s="251">
        <v>9</v>
      </c>
      <c r="J27" s="251">
        <v>13</v>
      </c>
      <c r="K27" s="251">
        <v>4</v>
      </c>
      <c r="L27" s="251">
        <v>5</v>
      </c>
      <c r="M27" s="251">
        <v>4</v>
      </c>
      <c r="N27" s="251">
        <v>0</v>
      </c>
      <c r="O27" s="251">
        <v>4</v>
      </c>
      <c r="P27" s="251">
        <v>3</v>
      </c>
      <c r="Q27" s="244"/>
      <c r="R27" s="10"/>
      <c r="S27" s="244"/>
      <c r="T27" s="244"/>
      <c r="U27" s="244"/>
    </row>
    <row r="28" spans="3:67" hidden="1" x14ac:dyDescent="0.25">
      <c r="C28" s="245" t="s">
        <v>66</v>
      </c>
      <c r="D28" s="368">
        <f t="shared" si="18"/>
        <v>1753</v>
      </c>
      <c r="E28" s="250">
        <v>149</v>
      </c>
      <c r="F28" s="250">
        <v>118</v>
      </c>
      <c r="G28" s="251">
        <v>132</v>
      </c>
      <c r="H28" s="251">
        <v>163</v>
      </c>
      <c r="I28" s="251">
        <f>177+7+36</f>
        <v>220</v>
      </c>
      <c r="J28" s="251">
        <f>131+17</f>
        <v>148</v>
      </c>
      <c r="K28" s="251">
        <f>109+2+17</f>
        <v>128</v>
      </c>
      <c r="L28" s="251">
        <f>119+4+14+1</f>
        <v>138</v>
      </c>
      <c r="M28" s="251">
        <f>139+24</f>
        <v>163</v>
      </c>
      <c r="N28" s="251">
        <f>103+6</f>
        <v>109</v>
      </c>
      <c r="O28" s="251">
        <f>128+5+7</f>
        <v>140</v>
      </c>
      <c r="P28" s="251">
        <f>126+19</f>
        <v>145</v>
      </c>
      <c r="Q28" s="244"/>
      <c r="R28" s="10"/>
      <c r="S28" s="244"/>
      <c r="T28" s="244"/>
      <c r="U28" s="244"/>
    </row>
    <row r="29" spans="3:67" hidden="1" x14ac:dyDescent="0.25">
      <c r="C29" s="245" t="s">
        <v>67</v>
      </c>
      <c r="D29" s="368">
        <f t="shared" si="18"/>
        <v>1299</v>
      </c>
      <c r="E29" s="250">
        <v>99</v>
      </c>
      <c r="F29" s="250">
        <v>74</v>
      </c>
      <c r="G29" s="251">
        <v>88</v>
      </c>
      <c r="H29" s="251">
        <v>123</v>
      </c>
      <c r="I29" s="251">
        <v>188</v>
      </c>
      <c r="J29" s="251">
        <v>146</v>
      </c>
      <c r="K29" s="251">
        <v>95</v>
      </c>
      <c r="L29" s="251">
        <v>90</v>
      </c>
      <c r="M29" s="251">
        <v>104</v>
      </c>
      <c r="N29" s="251">
        <v>111</v>
      </c>
      <c r="O29" s="251">
        <v>106</v>
      </c>
      <c r="P29" s="604">
        <v>75</v>
      </c>
      <c r="Q29" s="244"/>
      <c r="R29" s="10"/>
      <c r="S29" s="244"/>
      <c r="T29" s="244"/>
      <c r="U29" s="244"/>
    </row>
    <row r="30" spans="3:67" hidden="1" x14ac:dyDescent="0.25">
      <c r="C30" s="653" t="s">
        <v>264</v>
      </c>
      <c r="D30" s="368">
        <f t="shared" si="18"/>
        <v>15238</v>
      </c>
      <c r="E30" s="654">
        <f>E6</f>
        <v>936</v>
      </c>
      <c r="F30" s="654">
        <f t="shared" ref="F30:J30" si="19">F6</f>
        <v>889</v>
      </c>
      <c r="G30" s="654">
        <f t="shared" si="19"/>
        <v>973</v>
      </c>
      <c r="H30" s="654">
        <f t="shared" si="19"/>
        <v>1106</v>
      </c>
      <c r="I30" s="654">
        <f t="shared" si="19"/>
        <v>1889</v>
      </c>
      <c r="J30" s="654">
        <f t="shared" si="19"/>
        <v>1767</v>
      </c>
      <c r="K30" s="251">
        <v>1389</v>
      </c>
      <c r="L30" s="251">
        <v>1394</v>
      </c>
      <c r="M30" s="251">
        <v>1597</v>
      </c>
      <c r="N30" s="683">
        <f>N7+N8+N9+N10</f>
        <v>1068</v>
      </c>
      <c r="O30" s="683">
        <f>O7+O8+O9+O10</f>
        <v>1116</v>
      </c>
      <c r="P30" s="683">
        <f>P7+P8+P9+P10</f>
        <v>1114</v>
      </c>
      <c r="Q30" s="244"/>
      <c r="R30" s="10"/>
      <c r="S30" s="244"/>
      <c r="T30" s="244"/>
      <c r="U30" s="244"/>
    </row>
    <row r="31" spans="3:67" hidden="1" x14ac:dyDescent="0.25">
      <c r="C31" s="245" t="s">
        <v>97</v>
      </c>
      <c r="D31" s="368">
        <f t="shared" si="18"/>
        <v>128077</v>
      </c>
      <c r="E31" s="250">
        <v>10367</v>
      </c>
      <c r="F31" s="250">
        <v>10859</v>
      </c>
      <c r="G31" s="251">
        <v>10652</v>
      </c>
      <c r="H31" s="251">
        <v>10415</v>
      </c>
      <c r="I31" s="251">
        <v>10217</v>
      </c>
      <c r="J31" s="251">
        <v>9514</v>
      </c>
      <c r="K31" s="251">
        <v>9635</v>
      </c>
      <c r="L31" s="251">
        <v>11442</v>
      </c>
      <c r="M31" s="251">
        <v>11334</v>
      </c>
      <c r="N31" s="251">
        <v>11335</v>
      </c>
      <c r="O31" s="251">
        <v>11559</v>
      </c>
      <c r="P31" s="251">
        <v>10748</v>
      </c>
      <c r="Q31" s="244"/>
      <c r="R31" s="10"/>
      <c r="S31" s="244"/>
      <c r="T31" s="244"/>
      <c r="U31" s="244"/>
    </row>
    <row r="32" spans="3:67" hidden="1" x14ac:dyDescent="0.25">
      <c r="C32" s="245" t="s">
        <v>52</v>
      </c>
      <c r="D32" s="368">
        <f t="shared" si="18"/>
        <v>2190</v>
      </c>
      <c r="E32" s="250">
        <v>186</v>
      </c>
      <c r="F32" s="250">
        <v>168</v>
      </c>
      <c r="G32" s="251">
        <v>186</v>
      </c>
      <c r="H32" s="251">
        <v>180</v>
      </c>
      <c r="I32" s="251">
        <v>186</v>
      </c>
      <c r="J32" s="251">
        <v>180</v>
      </c>
      <c r="K32" s="251">
        <v>186</v>
      </c>
      <c r="L32" s="251">
        <v>186</v>
      </c>
      <c r="M32" s="251">
        <v>180</v>
      </c>
      <c r="N32" s="251">
        <v>186</v>
      </c>
      <c r="O32" s="251">
        <v>180</v>
      </c>
      <c r="P32" s="251">
        <v>186</v>
      </c>
      <c r="Q32" s="244"/>
      <c r="R32" s="10"/>
      <c r="S32" s="244"/>
      <c r="T32" s="244"/>
      <c r="U32" s="244"/>
    </row>
    <row r="33" spans="3:21" hidden="1" x14ac:dyDescent="0.25">
      <c r="C33" s="244" t="s">
        <v>170</v>
      </c>
      <c r="D33" s="368">
        <f t="shared" si="18"/>
        <v>13</v>
      </c>
      <c r="E33" s="251">
        <v>0</v>
      </c>
      <c r="F33" s="251">
        <v>1</v>
      </c>
      <c r="G33" s="251">
        <v>2</v>
      </c>
      <c r="H33" s="251">
        <v>0</v>
      </c>
      <c r="I33" s="251">
        <v>0</v>
      </c>
      <c r="J33" s="251">
        <v>4</v>
      </c>
      <c r="K33" s="251">
        <v>1</v>
      </c>
      <c r="L33" s="251">
        <v>2</v>
      </c>
      <c r="M33" s="251">
        <v>0</v>
      </c>
      <c r="N33" s="251">
        <v>0</v>
      </c>
      <c r="O33" s="251">
        <v>0</v>
      </c>
      <c r="P33" s="251">
        <v>3</v>
      </c>
      <c r="Q33" s="244"/>
      <c r="R33" s="10"/>
      <c r="S33" s="244"/>
      <c r="T33" s="244"/>
      <c r="U33" s="244"/>
    </row>
    <row r="34" spans="3:21" hidden="1" x14ac:dyDescent="0.25">
      <c r="C34" s="244" t="s">
        <v>171</v>
      </c>
      <c r="D34" s="368">
        <f t="shared" si="18"/>
        <v>0</v>
      </c>
      <c r="E34" s="251">
        <v>0</v>
      </c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1">
        <v>0</v>
      </c>
      <c r="L34" s="251">
        <v>0</v>
      </c>
      <c r="M34" s="251">
        <v>0</v>
      </c>
      <c r="N34" s="251">
        <v>0</v>
      </c>
      <c r="O34" s="251">
        <v>0</v>
      </c>
      <c r="P34" s="251">
        <v>0</v>
      </c>
      <c r="Q34" s="244"/>
      <c r="R34" s="10"/>
      <c r="S34" s="244"/>
      <c r="T34" s="244"/>
      <c r="U34" s="244"/>
    </row>
    <row r="35" spans="3:21" hidden="1" x14ac:dyDescent="0.25">
      <c r="C35" s="244" t="s">
        <v>188</v>
      </c>
      <c r="D35" s="368">
        <f t="shared" si="18"/>
        <v>15109</v>
      </c>
      <c r="E35" s="402">
        <v>911</v>
      </c>
      <c r="F35" s="402">
        <v>866</v>
      </c>
      <c r="G35" s="403">
        <v>966</v>
      </c>
      <c r="H35" s="403">
        <v>1088</v>
      </c>
      <c r="I35" s="403">
        <f>1404+172+30+269</f>
        <v>1875</v>
      </c>
      <c r="J35" s="403">
        <f>1370+121+16+255</f>
        <v>1762</v>
      </c>
      <c r="K35" s="403">
        <f>1100+285</f>
        <v>1385</v>
      </c>
      <c r="L35" s="403">
        <f>1116+261</f>
        <v>1377</v>
      </c>
      <c r="M35" s="403">
        <f>1302+291</f>
        <v>1593</v>
      </c>
      <c r="N35" s="251">
        <f>817+249</f>
        <v>1066</v>
      </c>
      <c r="O35" s="251">
        <f>855+258</f>
        <v>1113</v>
      </c>
      <c r="P35" s="251">
        <f>822+285</f>
        <v>1107</v>
      </c>
      <c r="Q35" s="244"/>
      <c r="R35" s="10"/>
      <c r="S35" s="244"/>
      <c r="T35" s="244"/>
      <c r="U35" s="244"/>
    </row>
    <row r="36" spans="3:21" hidden="1" x14ac:dyDescent="0.25">
      <c r="C36" s="244" t="s">
        <v>217</v>
      </c>
      <c r="D36" s="368">
        <f t="shared" si="18"/>
        <v>15252</v>
      </c>
      <c r="E36" s="251">
        <v>922</v>
      </c>
      <c r="F36" s="251">
        <v>874</v>
      </c>
      <c r="G36" s="251">
        <v>979</v>
      </c>
      <c r="H36" s="251">
        <v>1101</v>
      </c>
      <c r="I36" s="251">
        <f>192+1404+39+269</f>
        <v>1904</v>
      </c>
      <c r="J36" s="251">
        <f>126+1370+18+255</f>
        <v>1769</v>
      </c>
      <c r="K36" s="403">
        <f>112+993+19+270</f>
        <v>1394</v>
      </c>
      <c r="L36" s="403">
        <f>137+1012+14+247</f>
        <v>1410</v>
      </c>
      <c r="M36" s="403">
        <f>134+1173+23+268</f>
        <v>1598</v>
      </c>
      <c r="N36" s="251">
        <f>103+718+6+243</f>
        <v>1070</v>
      </c>
      <c r="O36" s="251">
        <f>131+729+7+251</f>
        <v>1118</v>
      </c>
      <c r="P36" s="251">
        <f>125+703+19+266</f>
        <v>1113</v>
      </c>
      <c r="Q36" s="244"/>
      <c r="R36" s="10"/>
      <c r="S36" s="244"/>
      <c r="T36" s="244"/>
      <c r="U36" s="244"/>
    </row>
    <row r="37" spans="3:21" x14ac:dyDescent="0.25">
      <c r="C37" s="10"/>
      <c r="D37" s="10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10"/>
      <c r="R37" s="10"/>
      <c r="S37" s="244"/>
      <c r="T37" s="244"/>
      <c r="U37" s="244"/>
    </row>
    <row r="38" spans="3:21" x14ac:dyDescent="0.25">
      <c r="C38" s="10"/>
      <c r="D38" s="57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244"/>
      <c r="T38" s="244"/>
      <c r="U38" s="244"/>
    </row>
    <row r="39" spans="3:21" x14ac:dyDescent="0.25"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</row>
    <row r="40" spans="3:21" x14ac:dyDescent="0.25">
      <c r="C40" s="10"/>
      <c r="D40" s="10"/>
      <c r="E40" s="10"/>
      <c r="F40" s="10"/>
      <c r="G40" s="10"/>
      <c r="H40" s="10"/>
      <c r="I40" s="10"/>
    </row>
  </sheetData>
  <sheetProtection algorithmName="SHA-512" hashValue="gnSAUX4b/LXNLkknBx+T/Z3IvAjp32V3m6/I83AsZOVGr3qLpU6RRV5uB4aoVjjDADmCpKU8cfzB3oo3Rnq4BA==" saltValue="gNeXzcwkE7bLdVMo21yAqA==" spinCount="100000" sheet="1" objects="1" scenarios="1"/>
  <mergeCells count="1">
    <mergeCell ref="A12:B12"/>
  </mergeCells>
  <pageMargins left="0.23622047244094491" right="0" top="0.39370078740157483" bottom="0.35433070866141736" header="0.31496062992125984" footer="0.31496062992125984"/>
  <pageSetup paperSize="9" scale="75" orientation="portrait" horizontalDpi="4294967294" verticalDpi="4294967294" r:id="rId1"/>
  <ignoredErrors>
    <ignoredError sqref="H17:J17 I18:J18 H21:J21" evalErro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tabColor rgb="FFFFC000"/>
  </sheetPr>
  <dimension ref="A2:BP245"/>
  <sheetViews>
    <sheetView showGridLines="0" zoomScale="90" zoomScaleNormal="9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Q5" sqref="Q5"/>
    </sheetView>
  </sheetViews>
  <sheetFormatPr baseColWidth="10" defaultRowHeight="15" x14ac:dyDescent="0.25"/>
  <cols>
    <col min="1" max="1" width="19.140625" style="1" customWidth="1"/>
    <col min="2" max="2" width="5.5703125" style="1" customWidth="1"/>
    <col min="3" max="3" width="4" style="1" customWidth="1"/>
    <col min="4" max="4" width="48.140625" style="1" customWidth="1"/>
    <col min="5" max="5" width="9.140625" style="1" customWidth="1"/>
    <col min="6" max="17" width="7.7109375" style="1" customWidth="1"/>
    <col min="18" max="18" width="11.42578125" style="1" customWidth="1"/>
    <col min="19" max="19" width="18.28515625" style="1" customWidth="1"/>
    <col min="20" max="20" width="15.140625" style="1" hidden="1" customWidth="1"/>
    <col min="21" max="24" width="11.42578125" style="1" customWidth="1"/>
    <col min="25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40.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3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350" t="s">
        <v>174</v>
      </c>
      <c r="BP4" s="5"/>
    </row>
    <row r="5" spans="1:68" ht="38.25" customHeight="1" x14ac:dyDescent="0.25">
      <c r="A5" s="6"/>
      <c r="C5" s="800" t="s">
        <v>1</v>
      </c>
      <c r="D5" s="802"/>
      <c r="E5" s="8" t="s">
        <v>230</v>
      </c>
      <c r="F5" s="7" t="s">
        <v>2</v>
      </c>
      <c r="G5" s="7" t="s">
        <v>3</v>
      </c>
      <c r="H5" s="7" t="s">
        <v>4</v>
      </c>
      <c r="I5" s="418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10</v>
      </c>
      <c r="O5" s="7" t="s">
        <v>11</v>
      </c>
      <c r="P5" s="418" t="s">
        <v>12</v>
      </c>
      <c r="Q5" s="7" t="s">
        <v>13</v>
      </c>
      <c r="R5" s="9"/>
      <c r="S5" s="9"/>
      <c r="T5" s="350" t="s">
        <v>173</v>
      </c>
      <c r="U5" s="10"/>
      <c r="V5" s="10"/>
      <c r="BP5" s="5" t="s">
        <v>14</v>
      </c>
    </row>
    <row r="6" spans="1:68" ht="20.25" customHeight="1" x14ac:dyDescent="0.25">
      <c r="C6" s="130" t="s">
        <v>153</v>
      </c>
      <c r="D6" s="131"/>
      <c r="E6" s="217">
        <f>SUM(F6:Q6)</f>
        <v>6252</v>
      </c>
      <c r="F6" s="132">
        <f>SUM(F7:F20)</f>
        <v>475</v>
      </c>
      <c r="G6" s="132">
        <f t="shared" ref="G6:Q6" si="0">SUM(G7:G20)</f>
        <v>542</v>
      </c>
      <c r="H6" s="132">
        <f t="shared" si="0"/>
        <v>508</v>
      </c>
      <c r="I6" s="165">
        <f t="shared" si="0"/>
        <v>540</v>
      </c>
      <c r="J6" s="132">
        <f t="shared" si="0"/>
        <v>553</v>
      </c>
      <c r="K6" s="132">
        <f t="shared" si="0"/>
        <v>474</v>
      </c>
      <c r="L6" s="132">
        <f t="shared" si="0"/>
        <v>518</v>
      </c>
      <c r="M6" s="132">
        <f t="shared" si="0"/>
        <v>525</v>
      </c>
      <c r="N6" s="132">
        <f t="shared" si="0"/>
        <v>531</v>
      </c>
      <c r="O6" s="132">
        <f t="shared" si="0"/>
        <v>559</v>
      </c>
      <c r="P6" s="165">
        <f t="shared" si="0"/>
        <v>529</v>
      </c>
      <c r="Q6" s="470">
        <f t="shared" si="0"/>
        <v>498</v>
      </c>
      <c r="R6" s="421"/>
      <c r="S6" s="9"/>
      <c r="T6" s="9"/>
      <c r="U6" s="10"/>
      <c r="V6" s="10"/>
      <c r="BP6" s="5" t="s">
        <v>15</v>
      </c>
    </row>
    <row r="7" spans="1:68" ht="15" customHeight="1" x14ac:dyDescent="0.25">
      <c r="C7" s="76"/>
      <c r="D7" s="362" t="s">
        <v>101</v>
      </c>
      <c r="E7" s="77">
        <f t="shared" ref="E7:E56" si="1">SUM(F7:Q7)</f>
        <v>510</v>
      </c>
      <c r="F7" s="36">
        <v>44</v>
      </c>
      <c r="G7" s="36">
        <v>33</v>
      </c>
      <c r="H7" s="307">
        <v>41</v>
      </c>
      <c r="I7" s="307">
        <v>54</v>
      </c>
      <c r="J7" s="307">
        <v>53</v>
      </c>
      <c r="K7" s="307">
        <v>47</v>
      </c>
      <c r="L7" s="307">
        <v>38</v>
      </c>
      <c r="M7" s="307">
        <v>37</v>
      </c>
      <c r="N7" s="307">
        <v>36</v>
      </c>
      <c r="O7" s="307">
        <v>39</v>
      </c>
      <c r="P7" s="307">
        <v>43</v>
      </c>
      <c r="Q7" s="469">
        <v>45</v>
      </c>
      <c r="R7" s="421"/>
      <c r="S7" s="9"/>
      <c r="T7" s="9"/>
      <c r="U7" s="10"/>
      <c r="V7" s="10"/>
      <c r="BP7" s="5"/>
    </row>
    <row r="8" spans="1:68" ht="15" customHeight="1" x14ac:dyDescent="0.25">
      <c r="C8" s="76"/>
      <c r="D8" s="362" t="s">
        <v>89</v>
      </c>
      <c r="E8" s="77">
        <f t="shared" si="1"/>
        <v>439</v>
      </c>
      <c r="F8" s="36">
        <v>39</v>
      </c>
      <c r="G8" s="36">
        <v>38</v>
      </c>
      <c r="H8" s="307">
        <v>31</v>
      </c>
      <c r="I8" s="307">
        <v>43</v>
      </c>
      <c r="J8" s="307">
        <v>35</v>
      </c>
      <c r="K8" s="307">
        <v>32</v>
      </c>
      <c r="L8" s="307">
        <v>37</v>
      </c>
      <c r="M8" s="307">
        <v>39</v>
      </c>
      <c r="N8" s="307">
        <v>40</v>
      </c>
      <c r="O8" s="307">
        <v>26</v>
      </c>
      <c r="P8" s="307">
        <v>46</v>
      </c>
      <c r="Q8" s="469">
        <v>33</v>
      </c>
      <c r="R8" s="421"/>
      <c r="S8" s="9"/>
      <c r="T8" s="9"/>
      <c r="U8" s="10"/>
      <c r="V8" s="10"/>
      <c r="BP8" s="5"/>
    </row>
    <row r="9" spans="1:68" ht="15" customHeight="1" x14ac:dyDescent="0.25">
      <c r="C9" s="76"/>
      <c r="D9" s="362" t="s">
        <v>137</v>
      </c>
      <c r="E9" s="77">
        <f t="shared" si="1"/>
        <v>526</v>
      </c>
      <c r="F9" s="36">
        <v>43</v>
      </c>
      <c r="G9" s="36">
        <v>50</v>
      </c>
      <c r="H9" s="307">
        <v>59</v>
      </c>
      <c r="I9" s="307">
        <v>45</v>
      </c>
      <c r="J9" s="307">
        <v>25</v>
      </c>
      <c r="K9" s="307">
        <v>35</v>
      </c>
      <c r="L9" s="307">
        <v>40</v>
      </c>
      <c r="M9" s="307">
        <v>51</v>
      </c>
      <c r="N9" s="307">
        <v>47</v>
      </c>
      <c r="O9" s="307">
        <v>56</v>
      </c>
      <c r="P9" s="307">
        <v>39</v>
      </c>
      <c r="Q9" s="469">
        <v>36</v>
      </c>
      <c r="R9" s="421"/>
      <c r="S9" s="9"/>
      <c r="T9" s="63"/>
      <c r="U9" s="10"/>
      <c r="V9" s="10"/>
      <c r="BP9" s="5"/>
    </row>
    <row r="10" spans="1:68" ht="15" customHeight="1" x14ac:dyDescent="0.25">
      <c r="C10" s="76"/>
      <c r="D10" s="362" t="s">
        <v>138</v>
      </c>
      <c r="E10" s="77">
        <f t="shared" si="1"/>
        <v>37</v>
      </c>
      <c r="F10" s="36">
        <v>0</v>
      </c>
      <c r="G10" s="36">
        <v>2</v>
      </c>
      <c r="H10" s="307">
        <v>4</v>
      </c>
      <c r="I10" s="307">
        <v>4</v>
      </c>
      <c r="J10" s="307">
        <v>2</v>
      </c>
      <c r="K10" s="307">
        <v>3</v>
      </c>
      <c r="L10" s="307">
        <v>1</v>
      </c>
      <c r="M10" s="307">
        <v>3</v>
      </c>
      <c r="N10" s="307">
        <v>7</v>
      </c>
      <c r="O10" s="307">
        <v>5</v>
      </c>
      <c r="P10" s="307">
        <v>2</v>
      </c>
      <c r="Q10" s="469">
        <v>4</v>
      </c>
      <c r="R10" s="421"/>
      <c r="S10" s="9"/>
      <c r="T10" s="63"/>
      <c r="U10" s="10"/>
      <c r="V10" s="10"/>
      <c r="BP10" s="5"/>
    </row>
    <row r="11" spans="1:68" ht="15" customHeight="1" x14ac:dyDescent="0.25">
      <c r="C11" s="76"/>
      <c r="D11" s="362" t="s">
        <v>148</v>
      </c>
      <c r="E11" s="77">
        <f t="shared" si="1"/>
        <v>1082</v>
      </c>
      <c r="F11" s="36">
        <v>94</v>
      </c>
      <c r="G11" s="36">
        <v>112</v>
      </c>
      <c r="H11" s="307">
        <v>90</v>
      </c>
      <c r="I11" s="307">
        <v>122</v>
      </c>
      <c r="J11" s="307">
        <v>85</v>
      </c>
      <c r="K11" s="307">
        <v>81</v>
      </c>
      <c r="L11" s="307">
        <v>86</v>
      </c>
      <c r="M11" s="307">
        <v>76</v>
      </c>
      <c r="N11" s="307">
        <v>77</v>
      </c>
      <c r="O11" s="307">
        <v>99</v>
      </c>
      <c r="P11" s="307">
        <v>80</v>
      </c>
      <c r="Q11" s="469">
        <v>80</v>
      </c>
      <c r="R11" s="421"/>
      <c r="S11" s="9"/>
      <c r="T11" s="63"/>
      <c r="U11" s="10"/>
      <c r="V11" s="10"/>
      <c r="BP11" s="5"/>
    </row>
    <row r="12" spans="1:68" ht="15" customHeight="1" x14ac:dyDescent="0.25">
      <c r="C12" s="76"/>
      <c r="D12" s="362" t="s">
        <v>260</v>
      </c>
      <c r="E12" s="77">
        <f t="shared" si="1"/>
        <v>147</v>
      </c>
      <c r="F12" s="36" t="s">
        <v>255</v>
      </c>
      <c r="G12" s="36" t="s">
        <v>255</v>
      </c>
      <c r="H12" s="307" t="s">
        <v>255</v>
      </c>
      <c r="I12" s="307" t="s">
        <v>255</v>
      </c>
      <c r="J12" s="307">
        <v>19</v>
      </c>
      <c r="K12" s="307">
        <v>20</v>
      </c>
      <c r="L12" s="307">
        <v>20</v>
      </c>
      <c r="M12" s="307">
        <v>23</v>
      </c>
      <c r="N12" s="307">
        <v>20</v>
      </c>
      <c r="O12" s="307">
        <v>19</v>
      </c>
      <c r="P12" s="307">
        <v>16</v>
      </c>
      <c r="Q12" s="469">
        <v>10</v>
      </c>
      <c r="R12" s="421"/>
      <c r="S12" s="9"/>
      <c r="T12" s="63"/>
      <c r="U12" s="10"/>
      <c r="V12" s="10"/>
      <c r="BP12" s="5"/>
    </row>
    <row r="13" spans="1:68" ht="15" customHeight="1" x14ac:dyDescent="0.25">
      <c r="C13" s="76"/>
      <c r="D13" s="362" t="s">
        <v>259</v>
      </c>
      <c r="E13" s="77">
        <f t="shared" si="1"/>
        <v>11</v>
      </c>
      <c r="F13" s="36">
        <v>1</v>
      </c>
      <c r="G13" s="36">
        <v>0</v>
      </c>
      <c r="H13" s="307">
        <v>0</v>
      </c>
      <c r="I13" s="307">
        <v>3</v>
      </c>
      <c r="J13" s="307">
        <v>1</v>
      </c>
      <c r="K13" s="307">
        <v>0</v>
      </c>
      <c r="L13" s="307">
        <v>0</v>
      </c>
      <c r="M13" s="307">
        <v>0</v>
      </c>
      <c r="N13" s="307">
        <v>0</v>
      </c>
      <c r="O13" s="307">
        <v>0</v>
      </c>
      <c r="P13" s="307">
        <v>6</v>
      </c>
      <c r="Q13" s="469">
        <v>0</v>
      </c>
      <c r="R13" s="421"/>
      <c r="S13" s="9"/>
      <c r="T13" s="63"/>
      <c r="U13" s="10"/>
      <c r="V13" s="10"/>
      <c r="BP13" s="5"/>
    </row>
    <row r="14" spans="1:68" ht="15" customHeight="1" x14ac:dyDescent="0.25">
      <c r="C14" s="76"/>
      <c r="D14" s="362" t="s">
        <v>91</v>
      </c>
      <c r="E14" s="77">
        <f t="shared" si="1"/>
        <v>901</v>
      </c>
      <c r="F14" s="36">
        <v>64</v>
      </c>
      <c r="G14" s="36">
        <v>78</v>
      </c>
      <c r="H14" s="307">
        <v>69</v>
      </c>
      <c r="I14" s="307">
        <v>72</v>
      </c>
      <c r="J14" s="307">
        <v>91</v>
      </c>
      <c r="K14" s="307">
        <v>66</v>
      </c>
      <c r="L14" s="307">
        <v>84</v>
      </c>
      <c r="M14" s="307">
        <v>73</v>
      </c>
      <c r="N14" s="307">
        <v>95</v>
      </c>
      <c r="O14" s="307">
        <v>81</v>
      </c>
      <c r="P14" s="307">
        <v>69</v>
      </c>
      <c r="Q14" s="469">
        <v>59</v>
      </c>
      <c r="R14" s="421"/>
      <c r="S14" s="9"/>
      <c r="T14" s="63"/>
      <c r="U14" s="10"/>
      <c r="V14" s="10"/>
      <c r="BP14" s="5"/>
    </row>
    <row r="15" spans="1:68" ht="15" customHeight="1" x14ac:dyDescent="0.25">
      <c r="C15" s="76"/>
      <c r="D15" s="362" t="s">
        <v>139</v>
      </c>
      <c r="E15" s="77">
        <f t="shared" si="1"/>
        <v>282</v>
      </c>
      <c r="F15" s="36">
        <v>20</v>
      </c>
      <c r="G15" s="36">
        <v>28</v>
      </c>
      <c r="H15" s="307">
        <v>16</v>
      </c>
      <c r="I15" s="307">
        <v>21</v>
      </c>
      <c r="J15" s="307">
        <v>25</v>
      </c>
      <c r="K15" s="307">
        <v>20</v>
      </c>
      <c r="L15" s="307">
        <v>24</v>
      </c>
      <c r="M15" s="307">
        <v>25</v>
      </c>
      <c r="N15" s="307">
        <v>28</v>
      </c>
      <c r="O15" s="307">
        <v>28</v>
      </c>
      <c r="P15" s="307">
        <v>22</v>
      </c>
      <c r="Q15" s="469">
        <v>25</v>
      </c>
      <c r="R15" s="421"/>
      <c r="S15" s="9"/>
      <c r="T15" s="63"/>
      <c r="U15" s="10"/>
      <c r="V15" s="10"/>
      <c r="BP15" s="5"/>
    </row>
    <row r="16" spans="1:68" ht="15" customHeight="1" x14ac:dyDescent="0.25">
      <c r="C16" s="76"/>
      <c r="D16" s="362" t="s">
        <v>140</v>
      </c>
      <c r="E16" s="77">
        <f t="shared" si="1"/>
        <v>161</v>
      </c>
      <c r="F16" s="36">
        <v>9</v>
      </c>
      <c r="G16" s="36">
        <v>8</v>
      </c>
      <c r="H16" s="307">
        <v>9</v>
      </c>
      <c r="I16" s="307">
        <v>6</v>
      </c>
      <c r="J16" s="307">
        <v>21</v>
      </c>
      <c r="K16" s="307">
        <v>6</v>
      </c>
      <c r="L16" s="307">
        <v>16</v>
      </c>
      <c r="M16" s="307">
        <v>14</v>
      </c>
      <c r="N16" s="307">
        <v>16</v>
      </c>
      <c r="O16" s="307">
        <v>16</v>
      </c>
      <c r="P16" s="307">
        <v>20</v>
      </c>
      <c r="Q16" s="469">
        <v>20</v>
      </c>
      <c r="R16" s="421"/>
      <c r="S16" s="9"/>
      <c r="T16" s="63"/>
      <c r="U16" s="10"/>
      <c r="V16" s="62"/>
      <c r="BP16" s="5"/>
    </row>
    <row r="17" spans="1:68" ht="15" customHeight="1" x14ac:dyDescent="0.25">
      <c r="C17" s="76"/>
      <c r="D17" s="362" t="s">
        <v>141</v>
      </c>
      <c r="E17" s="77">
        <f t="shared" si="1"/>
        <v>386</v>
      </c>
      <c r="F17" s="36">
        <v>25</v>
      </c>
      <c r="G17" s="36">
        <v>36</v>
      </c>
      <c r="H17" s="307">
        <v>34</v>
      </c>
      <c r="I17" s="307">
        <v>31</v>
      </c>
      <c r="J17" s="307">
        <v>37</v>
      </c>
      <c r="K17" s="307">
        <v>33</v>
      </c>
      <c r="L17" s="307">
        <v>25</v>
      </c>
      <c r="M17" s="307">
        <v>41</v>
      </c>
      <c r="N17" s="307">
        <v>32</v>
      </c>
      <c r="O17" s="307">
        <v>37</v>
      </c>
      <c r="P17" s="307">
        <v>25</v>
      </c>
      <c r="Q17" s="469">
        <v>30</v>
      </c>
      <c r="R17" s="421"/>
      <c r="S17" s="9"/>
      <c r="T17" s="63"/>
      <c r="U17" s="10"/>
      <c r="V17" s="10"/>
      <c r="BP17" s="5"/>
    </row>
    <row r="18" spans="1:68" ht="15" customHeight="1" x14ac:dyDescent="0.25">
      <c r="C18" s="76"/>
      <c r="D18" s="362" t="s">
        <v>93</v>
      </c>
      <c r="E18" s="77">
        <f t="shared" si="1"/>
        <v>949</v>
      </c>
      <c r="F18" s="36">
        <v>82</v>
      </c>
      <c r="G18" s="36">
        <v>87</v>
      </c>
      <c r="H18" s="307">
        <v>78</v>
      </c>
      <c r="I18" s="307">
        <v>79</v>
      </c>
      <c r="J18" s="307">
        <v>79</v>
      </c>
      <c r="K18" s="307">
        <v>70</v>
      </c>
      <c r="L18" s="307">
        <v>85</v>
      </c>
      <c r="M18" s="307">
        <v>80</v>
      </c>
      <c r="N18" s="307">
        <v>73</v>
      </c>
      <c r="O18" s="307">
        <v>81</v>
      </c>
      <c r="P18" s="307">
        <v>82</v>
      </c>
      <c r="Q18" s="469">
        <v>73</v>
      </c>
      <c r="R18" s="421"/>
      <c r="S18" s="9"/>
      <c r="T18" s="63"/>
      <c r="U18" s="10"/>
      <c r="V18" s="10"/>
      <c r="BP18" s="5"/>
    </row>
    <row r="19" spans="1:68" ht="15" customHeight="1" x14ac:dyDescent="0.25">
      <c r="C19" s="76"/>
      <c r="D19" s="362" t="s">
        <v>142</v>
      </c>
      <c r="E19" s="77">
        <f t="shared" si="1"/>
        <v>455</v>
      </c>
      <c r="F19" s="36">
        <v>29</v>
      </c>
      <c r="G19" s="36">
        <v>38</v>
      </c>
      <c r="H19" s="307">
        <v>45</v>
      </c>
      <c r="I19" s="307">
        <v>33</v>
      </c>
      <c r="J19" s="307">
        <v>44</v>
      </c>
      <c r="K19" s="307">
        <v>35</v>
      </c>
      <c r="L19" s="307">
        <v>39</v>
      </c>
      <c r="M19" s="307">
        <v>34</v>
      </c>
      <c r="N19" s="307">
        <v>33</v>
      </c>
      <c r="O19" s="307">
        <v>39</v>
      </c>
      <c r="P19" s="307">
        <v>39</v>
      </c>
      <c r="Q19" s="469">
        <v>47</v>
      </c>
      <c r="R19" s="421"/>
      <c r="S19" s="9"/>
      <c r="T19" s="63"/>
      <c r="U19" s="10"/>
      <c r="V19" s="10"/>
      <c r="BP19" s="5"/>
    </row>
    <row r="20" spans="1:68" ht="15" customHeight="1" x14ac:dyDescent="0.25">
      <c r="C20" s="76"/>
      <c r="D20" s="362" t="s">
        <v>143</v>
      </c>
      <c r="E20" s="77">
        <f t="shared" si="1"/>
        <v>366</v>
      </c>
      <c r="F20" s="36">
        <v>25</v>
      </c>
      <c r="G20" s="36">
        <v>32</v>
      </c>
      <c r="H20" s="307">
        <v>32</v>
      </c>
      <c r="I20" s="307">
        <v>27</v>
      </c>
      <c r="J20" s="307">
        <v>36</v>
      </c>
      <c r="K20" s="307">
        <v>26</v>
      </c>
      <c r="L20" s="307">
        <v>23</v>
      </c>
      <c r="M20" s="307">
        <v>29</v>
      </c>
      <c r="N20" s="307">
        <v>27</v>
      </c>
      <c r="O20" s="307">
        <v>33</v>
      </c>
      <c r="P20" s="307">
        <v>40</v>
      </c>
      <c r="Q20" s="469">
        <v>36</v>
      </c>
      <c r="R20" s="421"/>
      <c r="S20" s="9"/>
      <c r="T20" s="63"/>
      <c r="U20" s="10"/>
      <c r="V20" s="10"/>
      <c r="BP20" s="5"/>
    </row>
    <row r="21" spans="1:68" ht="20.25" customHeight="1" x14ac:dyDescent="0.25">
      <c r="A21" s="799"/>
      <c r="B21" s="799"/>
      <c r="C21" s="143" t="s">
        <v>68</v>
      </c>
      <c r="D21" s="116"/>
      <c r="E21" s="117">
        <f t="shared" si="1"/>
        <v>2655</v>
      </c>
      <c r="F21" s="117">
        <f>SUM(F22:F26,F29:F42)</f>
        <v>268</v>
      </c>
      <c r="G21" s="117">
        <f t="shared" ref="G21:P21" si="2">SUM(G22:G26,G29:G42)</f>
        <v>202</v>
      </c>
      <c r="H21" s="117">
        <f t="shared" si="2"/>
        <v>245</v>
      </c>
      <c r="I21" s="117">
        <f t="shared" si="2"/>
        <v>223</v>
      </c>
      <c r="J21" s="117">
        <f t="shared" si="2"/>
        <v>209</v>
      </c>
      <c r="K21" s="117">
        <f t="shared" si="2"/>
        <v>204</v>
      </c>
      <c r="L21" s="117">
        <f t="shared" si="2"/>
        <v>208</v>
      </c>
      <c r="M21" s="117">
        <f t="shared" si="2"/>
        <v>225</v>
      </c>
      <c r="N21" s="117">
        <f t="shared" si="2"/>
        <v>216</v>
      </c>
      <c r="O21" s="117">
        <f t="shared" si="2"/>
        <v>224</v>
      </c>
      <c r="P21" s="117">
        <f t="shared" si="2"/>
        <v>236</v>
      </c>
      <c r="Q21" s="613">
        <f>SUM(Q22:Q26,Q29:Q42)</f>
        <v>195</v>
      </c>
      <c r="R21" s="27"/>
      <c r="S21" s="9"/>
      <c r="T21" s="63"/>
      <c r="U21" s="10"/>
      <c r="V21" s="10"/>
      <c r="BP21" s="5" t="s">
        <v>17</v>
      </c>
    </row>
    <row r="22" spans="1:68" ht="15" customHeight="1" x14ac:dyDescent="0.25">
      <c r="A22" s="12"/>
      <c r="B22" s="12"/>
      <c r="C22" s="80"/>
      <c r="D22" s="362" t="s">
        <v>144</v>
      </c>
      <c r="E22" s="77">
        <f t="shared" si="1"/>
        <v>0</v>
      </c>
      <c r="F22" s="36">
        <v>0</v>
      </c>
      <c r="G22" s="36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407">
        <v>0</v>
      </c>
      <c r="O22" s="407">
        <v>0</v>
      </c>
      <c r="P22" s="407">
        <v>0</v>
      </c>
      <c r="Q22" s="471">
        <v>0</v>
      </c>
      <c r="R22" s="27"/>
      <c r="S22" s="9"/>
      <c r="T22" s="63"/>
      <c r="U22" s="10"/>
      <c r="V22" s="10"/>
      <c r="BP22" s="5"/>
    </row>
    <row r="23" spans="1:68" ht="15" customHeight="1" x14ac:dyDescent="0.25">
      <c r="A23" s="12"/>
      <c r="B23" s="12"/>
      <c r="C23" s="80"/>
      <c r="D23" s="362" t="s">
        <v>145</v>
      </c>
      <c r="E23" s="77">
        <f t="shared" si="1"/>
        <v>161</v>
      </c>
      <c r="F23" s="36">
        <v>13</v>
      </c>
      <c r="G23" s="36">
        <v>15</v>
      </c>
      <c r="H23" s="29">
        <v>12</v>
      </c>
      <c r="I23" s="29">
        <v>12</v>
      </c>
      <c r="J23" s="29">
        <v>10</v>
      </c>
      <c r="K23" s="29">
        <v>14</v>
      </c>
      <c r="L23" s="29">
        <v>15</v>
      </c>
      <c r="M23" s="29">
        <v>17</v>
      </c>
      <c r="N23" s="407">
        <v>8</v>
      </c>
      <c r="O23" s="407">
        <v>19</v>
      </c>
      <c r="P23" s="407">
        <v>13</v>
      </c>
      <c r="Q23" s="471">
        <v>13</v>
      </c>
      <c r="R23" s="27"/>
      <c r="BP23" s="5"/>
    </row>
    <row r="24" spans="1:68" ht="15" customHeight="1" x14ac:dyDescent="0.25">
      <c r="A24" s="12"/>
      <c r="B24" s="12"/>
      <c r="C24" s="80"/>
      <c r="D24" s="362" t="s">
        <v>146</v>
      </c>
      <c r="E24" s="77">
        <f t="shared" si="1"/>
        <v>54</v>
      </c>
      <c r="F24" s="36">
        <v>2</v>
      </c>
      <c r="G24" s="36">
        <v>5</v>
      </c>
      <c r="H24" s="29">
        <v>7</v>
      </c>
      <c r="I24" s="29">
        <v>6</v>
      </c>
      <c r="J24" s="29">
        <v>6</v>
      </c>
      <c r="K24" s="29">
        <v>9</v>
      </c>
      <c r="L24" s="29">
        <v>5</v>
      </c>
      <c r="M24" s="29">
        <v>6</v>
      </c>
      <c r="N24" s="407">
        <v>5</v>
      </c>
      <c r="O24" s="407">
        <v>1</v>
      </c>
      <c r="P24" s="407">
        <v>1</v>
      </c>
      <c r="Q24" s="471">
        <v>1</v>
      </c>
      <c r="R24" s="27"/>
      <c r="S24" s="9"/>
      <c r="T24" s="63"/>
      <c r="U24" s="10"/>
      <c r="V24" s="10"/>
      <c r="BP24" s="5"/>
    </row>
    <row r="25" spans="1:68" ht="15" customHeight="1" x14ac:dyDescent="0.25">
      <c r="A25" s="12"/>
      <c r="B25" s="12"/>
      <c r="C25" s="80"/>
      <c r="D25" s="362" t="s">
        <v>147</v>
      </c>
      <c r="E25" s="77">
        <f t="shared" si="1"/>
        <v>127</v>
      </c>
      <c r="F25" s="36">
        <v>13</v>
      </c>
      <c r="G25" s="36">
        <v>11</v>
      </c>
      <c r="H25" s="29">
        <v>9</v>
      </c>
      <c r="I25" s="29">
        <v>11</v>
      </c>
      <c r="J25" s="29">
        <v>8</v>
      </c>
      <c r="K25" s="29">
        <v>4</v>
      </c>
      <c r="L25" s="29">
        <v>11</v>
      </c>
      <c r="M25" s="29">
        <v>13</v>
      </c>
      <c r="N25" s="407">
        <v>9</v>
      </c>
      <c r="O25" s="407">
        <v>16</v>
      </c>
      <c r="P25" s="407">
        <v>16</v>
      </c>
      <c r="Q25" s="471">
        <v>6</v>
      </c>
      <c r="R25" s="27"/>
      <c r="S25" s="9"/>
      <c r="T25" s="63"/>
      <c r="U25" s="10"/>
      <c r="V25" s="10"/>
      <c r="BP25" s="5"/>
    </row>
    <row r="26" spans="1:68" ht="15" customHeight="1" x14ac:dyDescent="0.25">
      <c r="A26" s="12"/>
      <c r="B26" s="12"/>
      <c r="C26" s="80"/>
      <c r="D26" s="362" t="s">
        <v>154</v>
      </c>
      <c r="E26" s="77">
        <f t="shared" si="1"/>
        <v>536</v>
      </c>
      <c r="F26" s="36">
        <v>45</v>
      </c>
      <c r="G26" s="36">
        <v>46</v>
      </c>
      <c r="H26" s="29">
        <v>42</v>
      </c>
      <c r="I26" s="29">
        <v>40</v>
      </c>
      <c r="J26" s="29">
        <v>31</v>
      </c>
      <c r="K26" s="29">
        <v>41</v>
      </c>
      <c r="L26" s="29">
        <v>38</v>
      </c>
      <c r="M26" s="29">
        <v>37</v>
      </c>
      <c r="N26" s="407">
        <v>39</v>
      </c>
      <c r="O26" s="407">
        <v>45</v>
      </c>
      <c r="P26" s="407">
        <v>72</v>
      </c>
      <c r="Q26" s="471">
        <v>60</v>
      </c>
      <c r="R26" s="27"/>
      <c r="S26" s="9"/>
      <c r="T26" s="63"/>
      <c r="U26" s="10"/>
      <c r="V26" s="10"/>
      <c r="BP26" s="5"/>
    </row>
    <row r="27" spans="1:68" ht="15" customHeight="1" x14ac:dyDescent="0.25">
      <c r="A27" s="611"/>
      <c r="B27" s="611"/>
      <c r="C27" s="80"/>
      <c r="D27" s="612" t="s">
        <v>218</v>
      </c>
      <c r="E27" s="77">
        <f t="shared" si="1"/>
        <v>435</v>
      </c>
      <c r="F27" s="36">
        <v>34</v>
      </c>
      <c r="G27" s="36">
        <v>34</v>
      </c>
      <c r="H27" s="36">
        <v>35</v>
      </c>
      <c r="I27" s="36">
        <v>34</v>
      </c>
      <c r="J27" s="36">
        <v>23</v>
      </c>
      <c r="K27" s="36">
        <v>34</v>
      </c>
      <c r="L27" s="36">
        <v>25</v>
      </c>
      <c r="M27" s="36">
        <v>31</v>
      </c>
      <c r="N27" s="36">
        <v>31</v>
      </c>
      <c r="O27" s="36">
        <v>41</v>
      </c>
      <c r="P27" s="36">
        <v>60</v>
      </c>
      <c r="Q27" s="614">
        <v>53</v>
      </c>
      <c r="R27" s="27"/>
      <c r="S27" s="9"/>
      <c r="T27" s="63"/>
      <c r="U27" s="10"/>
      <c r="V27" s="10"/>
      <c r="BP27" s="5"/>
    </row>
    <row r="28" spans="1:68" ht="15" customHeight="1" x14ac:dyDescent="0.25">
      <c r="A28" s="611"/>
      <c r="B28" s="611"/>
      <c r="C28" s="80"/>
      <c r="D28" s="612" t="s">
        <v>219</v>
      </c>
      <c r="E28" s="77">
        <f t="shared" si="1"/>
        <v>101</v>
      </c>
      <c r="F28" s="36">
        <v>11</v>
      </c>
      <c r="G28" s="36">
        <v>12</v>
      </c>
      <c r="H28" s="29">
        <v>7</v>
      </c>
      <c r="I28" s="29">
        <v>6</v>
      </c>
      <c r="J28" s="29">
        <v>8</v>
      </c>
      <c r="K28" s="29">
        <v>7</v>
      </c>
      <c r="L28" s="29">
        <v>13</v>
      </c>
      <c r="M28" s="29">
        <v>6</v>
      </c>
      <c r="N28" s="407">
        <v>8</v>
      </c>
      <c r="O28" s="407">
        <v>4</v>
      </c>
      <c r="P28" s="407">
        <v>12</v>
      </c>
      <c r="Q28" s="471">
        <v>7</v>
      </c>
      <c r="R28" s="27"/>
      <c r="S28" s="9"/>
      <c r="T28" s="63"/>
      <c r="U28" s="10"/>
      <c r="V28" s="10"/>
      <c r="BP28" s="5"/>
    </row>
    <row r="29" spans="1:68" ht="15" customHeight="1" x14ac:dyDescent="0.25">
      <c r="A29" s="12"/>
      <c r="B29" s="12"/>
      <c r="C29" s="80"/>
      <c r="D29" s="362" t="s">
        <v>121</v>
      </c>
      <c r="E29" s="77">
        <f t="shared" si="1"/>
        <v>1174</v>
      </c>
      <c r="F29" s="36">
        <v>101</v>
      </c>
      <c r="G29" s="36">
        <v>78</v>
      </c>
      <c r="H29" s="29">
        <v>113</v>
      </c>
      <c r="I29" s="29">
        <v>106</v>
      </c>
      <c r="J29" s="29">
        <v>107</v>
      </c>
      <c r="K29" s="29">
        <v>92</v>
      </c>
      <c r="L29" s="29">
        <v>97</v>
      </c>
      <c r="M29" s="29">
        <v>102</v>
      </c>
      <c r="N29" s="407">
        <v>107</v>
      </c>
      <c r="O29" s="407">
        <v>99</v>
      </c>
      <c r="P29" s="407">
        <v>93</v>
      </c>
      <c r="Q29" s="471">
        <v>79</v>
      </c>
      <c r="R29" s="27"/>
      <c r="S29" s="9"/>
      <c r="T29" s="63"/>
      <c r="U29" s="10"/>
      <c r="V29" s="10"/>
      <c r="BP29" s="5"/>
    </row>
    <row r="30" spans="1:68" ht="15" customHeight="1" x14ac:dyDescent="0.25">
      <c r="A30" s="12"/>
      <c r="B30" s="12"/>
      <c r="C30" s="80"/>
      <c r="D30" s="78" t="s">
        <v>89</v>
      </c>
      <c r="E30" s="77">
        <f t="shared" si="1"/>
        <v>52</v>
      </c>
      <c r="F30" s="36">
        <v>25</v>
      </c>
      <c r="G30" s="36">
        <v>4</v>
      </c>
      <c r="H30" s="29">
        <v>7</v>
      </c>
      <c r="I30" s="29">
        <v>1</v>
      </c>
      <c r="J30" s="29">
        <v>4</v>
      </c>
      <c r="K30" s="29">
        <v>3</v>
      </c>
      <c r="L30" s="29">
        <v>1</v>
      </c>
      <c r="M30" s="29">
        <v>1</v>
      </c>
      <c r="N30" s="407">
        <v>2</v>
      </c>
      <c r="O30" s="407">
        <v>2</v>
      </c>
      <c r="P30" s="407">
        <v>2</v>
      </c>
      <c r="Q30" s="471">
        <v>0</v>
      </c>
      <c r="R30" s="27"/>
      <c r="S30" s="9"/>
      <c r="T30" s="63"/>
      <c r="U30" s="10"/>
      <c r="V30" s="10"/>
      <c r="BP30" s="5"/>
    </row>
    <row r="31" spans="1:68" ht="15" customHeight="1" x14ac:dyDescent="0.25">
      <c r="A31" s="315"/>
      <c r="B31" s="315"/>
      <c r="C31" s="80"/>
      <c r="D31" s="78" t="s">
        <v>138</v>
      </c>
      <c r="E31" s="77">
        <f t="shared" si="1"/>
        <v>2</v>
      </c>
      <c r="F31" s="36">
        <v>0</v>
      </c>
      <c r="G31" s="36">
        <v>0</v>
      </c>
      <c r="H31" s="29">
        <v>0</v>
      </c>
      <c r="I31" s="29">
        <v>0</v>
      </c>
      <c r="J31" s="29">
        <v>2</v>
      </c>
      <c r="K31" s="29">
        <v>0</v>
      </c>
      <c r="L31" s="29">
        <v>0</v>
      </c>
      <c r="M31" s="29">
        <v>0</v>
      </c>
      <c r="N31" s="407">
        <v>0</v>
      </c>
      <c r="O31" s="407">
        <v>0</v>
      </c>
      <c r="P31" s="407">
        <v>0</v>
      </c>
      <c r="Q31" s="471">
        <v>0</v>
      </c>
      <c r="R31" s="27"/>
      <c r="S31" s="9"/>
      <c r="T31" s="63"/>
      <c r="U31" s="10"/>
      <c r="V31" s="10"/>
      <c r="BP31" s="5"/>
    </row>
    <row r="32" spans="1:68" ht="15" customHeight="1" x14ac:dyDescent="0.25">
      <c r="A32" s="315"/>
      <c r="B32" s="315"/>
      <c r="C32" s="80"/>
      <c r="D32" s="78" t="s">
        <v>101</v>
      </c>
      <c r="E32" s="77">
        <f>SUM(F32:Q32)</f>
        <v>8</v>
      </c>
      <c r="F32" s="36">
        <v>7</v>
      </c>
      <c r="G32" s="36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407">
        <v>0</v>
      </c>
      <c r="O32" s="407">
        <v>0</v>
      </c>
      <c r="P32" s="407">
        <v>1</v>
      </c>
      <c r="Q32" s="471">
        <v>0</v>
      </c>
      <c r="R32" s="27"/>
      <c r="S32" s="9"/>
      <c r="T32" s="63"/>
      <c r="U32" s="10"/>
      <c r="V32" s="10"/>
      <c r="BP32" s="5"/>
    </row>
    <row r="33" spans="1:68" ht="15" customHeight="1" x14ac:dyDescent="0.25">
      <c r="A33" s="12"/>
      <c r="B33" s="12"/>
      <c r="C33" s="80"/>
      <c r="D33" s="78" t="s">
        <v>148</v>
      </c>
      <c r="E33" s="77">
        <f t="shared" si="1"/>
        <v>384</v>
      </c>
      <c r="F33" s="36">
        <v>47</v>
      </c>
      <c r="G33" s="36">
        <v>25</v>
      </c>
      <c r="H33" s="29">
        <v>41</v>
      </c>
      <c r="I33" s="29">
        <v>32</v>
      </c>
      <c r="J33" s="29">
        <v>33</v>
      </c>
      <c r="K33" s="29">
        <v>31</v>
      </c>
      <c r="L33" s="29">
        <v>28</v>
      </c>
      <c r="M33" s="29">
        <v>35</v>
      </c>
      <c r="N33" s="407">
        <v>33</v>
      </c>
      <c r="O33" s="407">
        <v>25</v>
      </c>
      <c r="P33" s="407">
        <v>27</v>
      </c>
      <c r="Q33" s="471">
        <v>27</v>
      </c>
      <c r="R33" s="27"/>
      <c r="S33" s="9"/>
      <c r="T33" s="63"/>
      <c r="U33" s="10"/>
      <c r="V33" s="10"/>
      <c r="BP33" s="5"/>
    </row>
    <row r="34" spans="1:68" ht="15" customHeight="1" x14ac:dyDescent="0.25">
      <c r="A34" s="12"/>
      <c r="B34" s="12"/>
      <c r="C34" s="80"/>
      <c r="D34" s="78" t="s">
        <v>91</v>
      </c>
      <c r="E34" s="77">
        <f t="shared" si="1"/>
        <v>4</v>
      </c>
      <c r="F34" s="36">
        <v>0</v>
      </c>
      <c r="G34" s="36">
        <v>0</v>
      </c>
      <c r="H34" s="29">
        <v>1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407">
        <v>0</v>
      </c>
      <c r="O34" s="407">
        <v>2</v>
      </c>
      <c r="P34" s="407">
        <v>0</v>
      </c>
      <c r="Q34" s="471">
        <v>1</v>
      </c>
      <c r="R34" s="27"/>
      <c r="S34" s="9"/>
      <c r="T34" s="63"/>
      <c r="U34" s="10"/>
      <c r="V34" s="10"/>
      <c r="BP34" s="5"/>
    </row>
    <row r="35" spans="1:68" ht="15" customHeight="1" x14ac:dyDescent="0.25">
      <c r="A35" s="315"/>
      <c r="B35" s="315"/>
      <c r="C35" s="80"/>
      <c r="D35" s="78" t="s">
        <v>142</v>
      </c>
      <c r="E35" s="77">
        <f t="shared" si="1"/>
        <v>3</v>
      </c>
      <c r="F35" s="36">
        <v>1</v>
      </c>
      <c r="G35" s="36">
        <v>0</v>
      </c>
      <c r="H35" s="29">
        <v>0</v>
      </c>
      <c r="I35" s="29">
        <v>2</v>
      </c>
      <c r="J35" s="29">
        <v>0</v>
      </c>
      <c r="K35" s="29">
        <v>0</v>
      </c>
      <c r="L35" s="29">
        <v>0</v>
      </c>
      <c r="M35" s="29">
        <v>0</v>
      </c>
      <c r="N35" s="407">
        <v>0</v>
      </c>
      <c r="O35" s="407">
        <v>0</v>
      </c>
      <c r="P35" s="407">
        <v>0</v>
      </c>
      <c r="Q35" s="471">
        <v>0</v>
      </c>
      <c r="R35" s="27"/>
      <c r="S35" s="9"/>
      <c r="T35" s="63"/>
      <c r="U35" s="10"/>
      <c r="V35" s="10"/>
      <c r="BP35" s="5"/>
    </row>
    <row r="36" spans="1:68" ht="15" customHeight="1" x14ac:dyDescent="0.25">
      <c r="A36" s="315"/>
      <c r="B36" s="315"/>
      <c r="C36" s="80"/>
      <c r="D36" s="78" t="s">
        <v>143</v>
      </c>
      <c r="E36" s="77">
        <f t="shared" si="1"/>
        <v>0</v>
      </c>
      <c r="F36" s="36">
        <v>0</v>
      </c>
      <c r="G36" s="36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407">
        <v>0</v>
      </c>
      <c r="O36" s="407">
        <v>0</v>
      </c>
      <c r="P36" s="407">
        <v>0</v>
      </c>
      <c r="Q36" s="471">
        <v>0</v>
      </c>
      <c r="R36" s="27"/>
      <c r="S36" s="9"/>
      <c r="T36" s="63"/>
      <c r="U36" s="10"/>
      <c r="V36" s="10"/>
      <c r="BP36" s="5"/>
    </row>
    <row r="37" spans="1:68" ht="15" customHeight="1" x14ac:dyDescent="0.25">
      <c r="A37" s="315"/>
      <c r="B37" s="315"/>
      <c r="C37" s="80"/>
      <c r="D37" s="78" t="s">
        <v>102</v>
      </c>
      <c r="E37" s="77">
        <f t="shared" si="1"/>
        <v>54</v>
      </c>
      <c r="F37" s="36">
        <v>0</v>
      </c>
      <c r="G37" s="36">
        <v>5</v>
      </c>
      <c r="H37" s="29">
        <v>10</v>
      </c>
      <c r="I37" s="29">
        <v>7</v>
      </c>
      <c r="J37" s="29">
        <v>8</v>
      </c>
      <c r="K37" s="29">
        <v>1</v>
      </c>
      <c r="L37" s="29">
        <v>8</v>
      </c>
      <c r="M37" s="29">
        <v>5</v>
      </c>
      <c r="N37" s="407">
        <v>1</v>
      </c>
      <c r="O37" s="407">
        <v>2</v>
      </c>
      <c r="P37" s="407">
        <v>6</v>
      </c>
      <c r="Q37" s="471">
        <v>1</v>
      </c>
      <c r="R37" s="27"/>
      <c r="S37" s="9"/>
      <c r="T37" s="63"/>
      <c r="U37" s="10"/>
      <c r="V37" s="10"/>
      <c r="BP37" s="5"/>
    </row>
    <row r="38" spans="1:68" ht="15" customHeight="1" x14ac:dyDescent="0.25">
      <c r="A38" s="12"/>
      <c r="B38" s="12"/>
      <c r="C38" s="80"/>
      <c r="D38" s="78" t="s">
        <v>140</v>
      </c>
      <c r="E38" s="77">
        <f t="shared" si="1"/>
        <v>63</v>
      </c>
      <c r="F38" s="36">
        <v>6</v>
      </c>
      <c r="G38" s="36">
        <v>8</v>
      </c>
      <c r="H38" s="29">
        <v>2</v>
      </c>
      <c r="I38" s="29">
        <v>3</v>
      </c>
      <c r="J38" s="29">
        <v>0</v>
      </c>
      <c r="K38" s="29">
        <v>7</v>
      </c>
      <c r="L38" s="29">
        <v>5</v>
      </c>
      <c r="M38" s="29">
        <v>6</v>
      </c>
      <c r="N38" s="407">
        <v>7</v>
      </c>
      <c r="O38" s="407">
        <v>11</v>
      </c>
      <c r="P38" s="407">
        <v>4</v>
      </c>
      <c r="Q38" s="471">
        <v>4</v>
      </c>
      <c r="R38" s="27"/>
      <c r="S38" s="9"/>
      <c r="T38" s="63"/>
      <c r="U38" s="10"/>
      <c r="V38" s="10"/>
      <c r="BP38" s="5"/>
    </row>
    <row r="39" spans="1:68" ht="15" customHeight="1" x14ac:dyDescent="0.25">
      <c r="A39" s="382"/>
      <c r="B39" s="382"/>
      <c r="C39" s="80"/>
      <c r="D39" s="78" t="s">
        <v>139</v>
      </c>
      <c r="E39" s="77">
        <f t="shared" si="1"/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29">
        <v>0</v>
      </c>
      <c r="M39" s="29">
        <v>0</v>
      </c>
      <c r="N39" s="407">
        <v>0</v>
      </c>
      <c r="O39" s="407">
        <v>0</v>
      </c>
      <c r="P39" s="407">
        <v>0</v>
      </c>
      <c r="Q39" s="471">
        <v>0</v>
      </c>
      <c r="R39" s="27"/>
      <c r="S39" s="9"/>
      <c r="T39" s="63"/>
      <c r="U39" s="10"/>
      <c r="V39" s="10"/>
      <c r="BP39" s="5"/>
    </row>
    <row r="40" spans="1:68" ht="15" customHeight="1" x14ac:dyDescent="0.25">
      <c r="A40" s="382"/>
      <c r="B40" s="382"/>
      <c r="C40" s="80"/>
      <c r="D40" s="78" t="s">
        <v>137</v>
      </c>
      <c r="E40" s="77">
        <f t="shared" si="1"/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29">
        <v>0</v>
      </c>
      <c r="M40" s="29">
        <v>0</v>
      </c>
      <c r="N40" s="407">
        <v>0</v>
      </c>
      <c r="O40" s="407">
        <v>0</v>
      </c>
      <c r="P40" s="407">
        <v>0</v>
      </c>
      <c r="Q40" s="471">
        <v>0</v>
      </c>
      <c r="R40" s="27"/>
      <c r="S40" s="9"/>
      <c r="T40" s="63"/>
      <c r="U40" s="10"/>
      <c r="V40" s="10"/>
      <c r="BP40" s="5"/>
    </row>
    <row r="41" spans="1:68" ht="15" customHeight="1" x14ac:dyDescent="0.25">
      <c r="A41" s="382"/>
      <c r="B41" s="382"/>
      <c r="C41" s="80"/>
      <c r="D41" s="78" t="s">
        <v>262</v>
      </c>
      <c r="E41" s="77">
        <f t="shared" si="1"/>
        <v>1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1</v>
      </c>
      <c r="L41" s="29">
        <v>0</v>
      </c>
      <c r="M41" s="29">
        <v>0</v>
      </c>
      <c r="N41" s="407">
        <v>0</v>
      </c>
      <c r="O41" s="407">
        <v>0</v>
      </c>
      <c r="P41" s="407">
        <v>0</v>
      </c>
      <c r="Q41" s="471">
        <v>0</v>
      </c>
      <c r="R41" s="27"/>
      <c r="S41" s="9"/>
      <c r="T41" s="63"/>
      <c r="U41" s="10"/>
      <c r="V41" s="10"/>
      <c r="BP41" s="5"/>
    </row>
    <row r="42" spans="1:68" ht="15" customHeight="1" x14ac:dyDescent="0.25">
      <c r="A42" s="12"/>
      <c r="B42" s="12"/>
      <c r="C42" s="80"/>
      <c r="D42" s="78" t="s">
        <v>141</v>
      </c>
      <c r="E42" s="77">
        <f t="shared" si="1"/>
        <v>32</v>
      </c>
      <c r="F42" s="36">
        <v>8</v>
      </c>
      <c r="G42" s="36">
        <v>5</v>
      </c>
      <c r="H42" s="318">
        <v>1</v>
      </c>
      <c r="I42" s="318">
        <v>3</v>
      </c>
      <c r="J42" s="318">
        <v>0</v>
      </c>
      <c r="K42" s="318">
        <v>1</v>
      </c>
      <c r="L42" s="318">
        <v>0</v>
      </c>
      <c r="M42" s="318">
        <v>3</v>
      </c>
      <c r="N42" s="409">
        <v>5</v>
      </c>
      <c r="O42" s="408">
        <v>2</v>
      </c>
      <c r="P42" s="408">
        <v>1</v>
      </c>
      <c r="Q42" s="607">
        <v>3</v>
      </c>
      <c r="R42" s="27"/>
      <c r="S42" s="9"/>
      <c r="T42" s="63"/>
      <c r="U42" s="10"/>
      <c r="V42" s="10"/>
      <c r="BP42" s="5"/>
    </row>
    <row r="43" spans="1:68" ht="20.25" customHeight="1" x14ac:dyDescent="0.25">
      <c r="C43" s="143" t="s">
        <v>150</v>
      </c>
      <c r="D43" s="116"/>
      <c r="E43" s="117">
        <f t="shared" si="1"/>
        <v>755</v>
      </c>
      <c r="F43" s="237">
        <f t="shared" ref="F43:Q43" si="3">SUM(F44:F56)</f>
        <v>49</v>
      </c>
      <c r="G43" s="237">
        <f t="shared" si="3"/>
        <v>54</v>
      </c>
      <c r="H43" s="237">
        <f t="shared" si="3"/>
        <v>75</v>
      </c>
      <c r="I43" s="237">
        <f t="shared" si="3"/>
        <v>63</v>
      </c>
      <c r="J43" s="237">
        <f t="shared" si="3"/>
        <v>59</v>
      </c>
      <c r="K43" s="384">
        <f t="shared" si="3"/>
        <v>49</v>
      </c>
      <c r="L43" s="384">
        <f t="shared" si="3"/>
        <v>59</v>
      </c>
      <c r="M43" s="384">
        <f t="shared" si="3"/>
        <v>50</v>
      </c>
      <c r="N43" s="384">
        <f t="shared" si="3"/>
        <v>65</v>
      </c>
      <c r="O43" s="237">
        <f>SUM(O44:O56)</f>
        <v>80</v>
      </c>
      <c r="P43" s="237">
        <f t="shared" si="3"/>
        <v>78</v>
      </c>
      <c r="Q43" s="746">
        <f t="shared" si="3"/>
        <v>74</v>
      </c>
      <c r="R43" s="27"/>
      <c r="S43" s="9"/>
      <c r="T43" s="63"/>
      <c r="U43" s="10"/>
      <c r="V43" s="10"/>
      <c r="BP43" s="5" t="s">
        <v>23</v>
      </c>
    </row>
    <row r="44" spans="1:68" ht="15" customHeight="1" x14ac:dyDescent="0.25">
      <c r="A44" s="37"/>
      <c r="B44" s="37"/>
      <c r="C44" s="80"/>
      <c r="D44" s="78" t="s">
        <v>101</v>
      </c>
      <c r="E44" s="77">
        <f t="shared" si="1"/>
        <v>85</v>
      </c>
      <c r="F44" s="225">
        <v>8</v>
      </c>
      <c r="G44" s="225">
        <v>5</v>
      </c>
      <c r="H44" s="225">
        <v>8</v>
      </c>
      <c r="I44" s="225">
        <v>11</v>
      </c>
      <c r="J44" s="225">
        <v>7</v>
      </c>
      <c r="K44" s="225">
        <v>3</v>
      </c>
      <c r="L44" s="225">
        <v>7</v>
      </c>
      <c r="M44" s="225">
        <v>6</v>
      </c>
      <c r="N44" s="225">
        <v>11</v>
      </c>
      <c r="O44" s="225">
        <v>0</v>
      </c>
      <c r="P44" s="225">
        <v>11</v>
      </c>
      <c r="Q44" s="747">
        <v>8</v>
      </c>
      <c r="R44" s="27"/>
      <c r="S44" s="9"/>
      <c r="T44" s="63"/>
      <c r="U44" s="10"/>
      <c r="V44" s="10"/>
      <c r="BP44" s="5"/>
    </row>
    <row r="45" spans="1:68" ht="15" customHeight="1" x14ac:dyDescent="0.25">
      <c r="A45" s="37"/>
      <c r="B45" s="37"/>
      <c r="C45" s="80"/>
      <c r="D45" s="78" t="s">
        <v>89</v>
      </c>
      <c r="E45" s="77">
        <f t="shared" si="1"/>
        <v>152</v>
      </c>
      <c r="F45" s="225">
        <v>12</v>
      </c>
      <c r="G45" s="225">
        <v>7</v>
      </c>
      <c r="H45" s="225">
        <v>16</v>
      </c>
      <c r="I45" s="225">
        <v>18</v>
      </c>
      <c r="J45" s="225">
        <v>9</v>
      </c>
      <c r="K45" s="225">
        <v>12</v>
      </c>
      <c r="L45" s="225">
        <v>15</v>
      </c>
      <c r="M45" s="225">
        <v>9</v>
      </c>
      <c r="N45" s="225">
        <v>12</v>
      </c>
      <c r="O45" s="225">
        <v>18</v>
      </c>
      <c r="P45" s="225">
        <v>14</v>
      </c>
      <c r="Q45" s="747">
        <v>10</v>
      </c>
      <c r="R45" s="27"/>
      <c r="S45" s="9"/>
      <c r="T45" s="63"/>
      <c r="U45" s="10"/>
      <c r="V45" s="10"/>
      <c r="BP45" s="5"/>
    </row>
    <row r="46" spans="1:68" ht="15" customHeight="1" x14ac:dyDescent="0.25">
      <c r="A46" s="37"/>
      <c r="B46" s="37"/>
      <c r="C46" s="80"/>
      <c r="D46" s="78" t="s">
        <v>137</v>
      </c>
      <c r="E46" s="77">
        <f t="shared" si="1"/>
        <v>70</v>
      </c>
      <c r="F46" s="225">
        <v>6</v>
      </c>
      <c r="G46" s="225">
        <v>8</v>
      </c>
      <c r="H46" s="225">
        <v>12</v>
      </c>
      <c r="I46" s="225">
        <v>2</v>
      </c>
      <c r="J46" s="225">
        <v>1</v>
      </c>
      <c r="K46" s="225">
        <v>4</v>
      </c>
      <c r="L46" s="225">
        <v>3</v>
      </c>
      <c r="M46" s="225">
        <v>2</v>
      </c>
      <c r="N46" s="225">
        <v>3</v>
      </c>
      <c r="O46" s="225">
        <v>11</v>
      </c>
      <c r="P46" s="225">
        <v>7</v>
      </c>
      <c r="Q46" s="747">
        <v>11</v>
      </c>
      <c r="R46" s="27"/>
      <c r="BP46" s="5"/>
    </row>
    <row r="47" spans="1:68" ht="15" customHeight="1" x14ac:dyDescent="0.25">
      <c r="A47" s="37"/>
      <c r="B47" s="37"/>
      <c r="C47" s="80"/>
      <c r="D47" s="78" t="s">
        <v>138</v>
      </c>
      <c r="E47" s="77">
        <f t="shared" si="1"/>
        <v>4</v>
      </c>
      <c r="F47" s="225">
        <v>0</v>
      </c>
      <c r="G47" s="225">
        <v>0</v>
      </c>
      <c r="H47" s="225">
        <v>0</v>
      </c>
      <c r="I47" s="225">
        <v>0</v>
      </c>
      <c r="J47" s="225">
        <v>0</v>
      </c>
      <c r="K47" s="225">
        <v>1</v>
      </c>
      <c r="L47" s="225">
        <v>0</v>
      </c>
      <c r="M47" s="225">
        <v>1</v>
      </c>
      <c r="N47" s="225">
        <v>0</v>
      </c>
      <c r="O47" s="225">
        <v>0</v>
      </c>
      <c r="P47" s="225">
        <v>0</v>
      </c>
      <c r="Q47" s="747">
        <v>2</v>
      </c>
      <c r="R47" s="27"/>
      <c r="BP47" s="5"/>
    </row>
    <row r="48" spans="1:68" ht="15" customHeight="1" x14ac:dyDescent="0.25">
      <c r="A48" s="37"/>
      <c r="B48" s="37"/>
      <c r="C48" s="80"/>
      <c r="D48" s="78" t="s">
        <v>148</v>
      </c>
      <c r="E48" s="77">
        <f t="shared" si="1"/>
        <v>95</v>
      </c>
      <c r="F48" s="225">
        <v>4</v>
      </c>
      <c r="G48" s="225">
        <v>4</v>
      </c>
      <c r="H48" s="225">
        <v>11</v>
      </c>
      <c r="I48" s="225">
        <v>5</v>
      </c>
      <c r="J48" s="225">
        <v>14</v>
      </c>
      <c r="K48" s="225">
        <v>8</v>
      </c>
      <c r="L48" s="225">
        <v>4</v>
      </c>
      <c r="M48" s="225">
        <v>8</v>
      </c>
      <c r="N48" s="225">
        <v>5</v>
      </c>
      <c r="O48" s="225">
        <v>9</v>
      </c>
      <c r="P48" s="225">
        <v>16</v>
      </c>
      <c r="Q48" s="747">
        <v>7</v>
      </c>
      <c r="R48" s="27"/>
      <c r="BP48" s="5"/>
    </row>
    <row r="49" spans="1:68" ht="15" customHeight="1" x14ac:dyDescent="0.25">
      <c r="A49" s="667"/>
      <c r="B49" s="667"/>
      <c r="C49" s="80"/>
      <c r="D49" s="362" t="s">
        <v>260</v>
      </c>
      <c r="E49" s="77">
        <f t="shared" si="1"/>
        <v>11</v>
      </c>
      <c r="F49" s="682" t="s">
        <v>255</v>
      </c>
      <c r="G49" s="682" t="s">
        <v>255</v>
      </c>
      <c r="H49" s="682" t="s">
        <v>255</v>
      </c>
      <c r="I49" s="682" t="s">
        <v>255</v>
      </c>
      <c r="J49" s="225">
        <v>0</v>
      </c>
      <c r="K49" s="225">
        <v>0</v>
      </c>
      <c r="L49" s="225">
        <v>1</v>
      </c>
      <c r="M49" s="225">
        <v>6</v>
      </c>
      <c r="N49" s="225">
        <v>3</v>
      </c>
      <c r="O49" s="225">
        <v>1</v>
      </c>
      <c r="P49" s="225">
        <v>0</v>
      </c>
      <c r="Q49" s="747">
        <v>0</v>
      </c>
      <c r="R49" s="27"/>
      <c r="BP49" s="5"/>
    </row>
    <row r="50" spans="1:68" ht="15" customHeight="1" x14ac:dyDescent="0.25">
      <c r="A50" s="37"/>
      <c r="B50" s="37"/>
      <c r="C50" s="80"/>
      <c r="D50" s="78" t="s">
        <v>91</v>
      </c>
      <c r="E50" s="77">
        <f t="shared" si="1"/>
        <v>59</v>
      </c>
      <c r="F50" s="225">
        <v>6</v>
      </c>
      <c r="G50" s="225">
        <v>5</v>
      </c>
      <c r="H50" s="225">
        <v>4</v>
      </c>
      <c r="I50" s="225">
        <v>7</v>
      </c>
      <c r="J50" s="225">
        <v>8</v>
      </c>
      <c r="K50" s="225">
        <v>2</v>
      </c>
      <c r="L50" s="225">
        <v>1</v>
      </c>
      <c r="M50" s="225">
        <v>3</v>
      </c>
      <c r="N50" s="225">
        <v>5</v>
      </c>
      <c r="O50" s="225">
        <v>5</v>
      </c>
      <c r="P50" s="225">
        <v>6</v>
      </c>
      <c r="Q50" s="747">
        <v>7</v>
      </c>
      <c r="R50" s="27"/>
      <c r="BP50" s="5"/>
    </row>
    <row r="51" spans="1:68" ht="15" customHeight="1" x14ac:dyDescent="0.25">
      <c r="A51" s="315"/>
      <c r="B51" s="315"/>
      <c r="C51" s="80"/>
      <c r="D51" s="78" t="s">
        <v>139</v>
      </c>
      <c r="E51" s="77">
        <f>SUM(F51:Q51)</f>
        <v>26</v>
      </c>
      <c r="F51" s="225">
        <v>2</v>
      </c>
      <c r="G51" s="225">
        <v>2</v>
      </c>
      <c r="H51" s="225">
        <v>2</v>
      </c>
      <c r="I51" s="225">
        <v>2</v>
      </c>
      <c r="J51" s="225">
        <v>1</v>
      </c>
      <c r="K51" s="225">
        <v>0</v>
      </c>
      <c r="L51" s="225">
        <v>1</v>
      </c>
      <c r="M51" s="225">
        <v>0</v>
      </c>
      <c r="N51" s="225">
        <v>5</v>
      </c>
      <c r="O51" s="225">
        <v>2</v>
      </c>
      <c r="P51" s="225">
        <v>5</v>
      </c>
      <c r="Q51" s="747">
        <v>4</v>
      </c>
      <c r="R51" s="27"/>
      <c r="BP51" s="5"/>
    </row>
    <row r="52" spans="1:68" ht="15" customHeight="1" x14ac:dyDescent="0.25">
      <c r="A52" s="37"/>
      <c r="B52" s="37"/>
      <c r="C52" s="80"/>
      <c r="D52" s="78" t="s">
        <v>140</v>
      </c>
      <c r="E52" s="77">
        <f t="shared" si="1"/>
        <v>44</v>
      </c>
      <c r="F52" s="225">
        <v>1</v>
      </c>
      <c r="G52" s="225">
        <v>5</v>
      </c>
      <c r="H52" s="225">
        <v>5</v>
      </c>
      <c r="I52" s="225">
        <v>6</v>
      </c>
      <c r="J52" s="225">
        <v>4</v>
      </c>
      <c r="K52" s="225">
        <v>1</v>
      </c>
      <c r="L52" s="225">
        <v>3</v>
      </c>
      <c r="M52" s="225">
        <v>4</v>
      </c>
      <c r="N52" s="225">
        <v>2</v>
      </c>
      <c r="O52" s="225">
        <v>7</v>
      </c>
      <c r="P52" s="225">
        <v>4</v>
      </c>
      <c r="Q52" s="747">
        <v>2</v>
      </c>
      <c r="R52" s="27"/>
      <c r="BP52" s="5"/>
    </row>
    <row r="53" spans="1:68" ht="15" customHeight="1" x14ac:dyDescent="0.25">
      <c r="A53" s="37"/>
      <c r="B53" s="37"/>
      <c r="C53" s="80"/>
      <c r="D53" s="78" t="s">
        <v>141</v>
      </c>
      <c r="E53" s="77">
        <f t="shared" si="1"/>
        <v>24</v>
      </c>
      <c r="F53" s="225">
        <v>2</v>
      </c>
      <c r="G53" s="225">
        <v>2</v>
      </c>
      <c r="H53" s="225">
        <v>1</v>
      </c>
      <c r="I53" s="225">
        <v>2</v>
      </c>
      <c r="J53" s="225">
        <v>1</v>
      </c>
      <c r="K53" s="225">
        <v>2</v>
      </c>
      <c r="L53" s="225">
        <v>6</v>
      </c>
      <c r="M53" s="225">
        <v>1</v>
      </c>
      <c r="N53" s="225">
        <v>0</v>
      </c>
      <c r="O53" s="225">
        <v>4</v>
      </c>
      <c r="P53" s="225">
        <v>1</v>
      </c>
      <c r="Q53" s="747">
        <v>2</v>
      </c>
      <c r="R53" s="27"/>
      <c r="BP53" s="5"/>
    </row>
    <row r="54" spans="1:68" ht="15" customHeight="1" x14ac:dyDescent="0.25">
      <c r="A54" s="37"/>
      <c r="B54" s="37"/>
      <c r="C54" s="80"/>
      <c r="D54" s="78" t="s">
        <v>93</v>
      </c>
      <c r="E54" s="77">
        <f t="shared" si="1"/>
        <v>65</v>
      </c>
      <c r="F54" s="225">
        <v>5</v>
      </c>
      <c r="G54" s="225">
        <v>5</v>
      </c>
      <c r="H54" s="225">
        <v>4</v>
      </c>
      <c r="I54" s="225">
        <v>3</v>
      </c>
      <c r="J54" s="225">
        <v>5</v>
      </c>
      <c r="K54" s="225">
        <v>7</v>
      </c>
      <c r="L54" s="225">
        <v>6</v>
      </c>
      <c r="M54" s="225">
        <v>5</v>
      </c>
      <c r="N54" s="225">
        <v>8</v>
      </c>
      <c r="O54" s="225">
        <v>5</v>
      </c>
      <c r="P54" s="225">
        <v>3</v>
      </c>
      <c r="Q54" s="747">
        <v>9</v>
      </c>
      <c r="R54" s="27"/>
      <c r="BP54" s="5"/>
    </row>
    <row r="55" spans="1:68" ht="15" customHeight="1" x14ac:dyDescent="0.25">
      <c r="A55" s="37"/>
      <c r="B55" s="37"/>
      <c r="C55" s="80"/>
      <c r="D55" s="78" t="s">
        <v>142</v>
      </c>
      <c r="E55" s="77">
        <f t="shared" si="1"/>
        <v>76</v>
      </c>
      <c r="F55" s="225">
        <v>0</v>
      </c>
      <c r="G55" s="225">
        <v>6</v>
      </c>
      <c r="H55" s="225">
        <v>6</v>
      </c>
      <c r="I55" s="225">
        <v>7</v>
      </c>
      <c r="J55" s="225">
        <v>7</v>
      </c>
      <c r="K55" s="225">
        <v>5</v>
      </c>
      <c r="L55" s="225">
        <v>6</v>
      </c>
      <c r="M55" s="225">
        <v>5</v>
      </c>
      <c r="N55" s="225">
        <v>7</v>
      </c>
      <c r="O55" s="225">
        <v>10</v>
      </c>
      <c r="P55" s="225">
        <v>7</v>
      </c>
      <c r="Q55" s="747">
        <v>10</v>
      </c>
      <c r="R55" s="27"/>
      <c r="BP55" s="5"/>
    </row>
    <row r="56" spans="1:68" ht="15" customHeight="1" x14ac:dyDescent="0.25">
      <c r="A56" s="37"/>
      <c r="B56" s="37"/>
      <c r="C56" s="81"/>
      <c r="D56" s="82" t="s">
        <v>143</v>
      </c>
      <c r="E56" s="83">
        <f t="shared" si="1"/>
        <v>44</v>
      </c>
      <c r="F56" s="226">
        <v>3</v>
      </c>
      <c r="G56" s="226">
        <v>5</v>
      </c>
      <c r="H56" s="337">
        <v>6</v>
      </c>
      <c r="I56" s="337">
        <v>0</v>
      </c>
      <c r="J56" s="337">
        <v>2</v>
      </c>
      <c r="K56" s="225">
        <v>4</v>
      </c>
      <c r="L56" s="225">
        <v>6</v>
      </c>
      <c r="M56" s="225">
        <v>0</v>
      </c>
      <c r="N56" s="225">
        <v>4</v>
      </c>
      <c r="O56" s="466">
        <v>8</v>
      </c>
      <c r="P56" s="466">
        <v>4</v>
      </c>
      <c r="Q56" s="748">
        <v>2</v>
      </c>
      <c r="R56" s="27"/>
      <c r="BP56" s="5"/>
    </row>
    <row r="57" spans="1:68" ht="21" customHeight="1" x14ac:dyDescent="0.25">
      <c r="C57" s="254" t="s">
        <v>72</v>
      </c>
      <c r="D57" s="163"/>
      <c r="E57" s="253">
        <f t="shared" ref="E57:H60" si="4">E43/(E6+E43-E73)</f>
        <v>0.12746918791153131</v>
      </c>
      <c r="F57" s="253">
        <f t="shared" si="4"/>
        <v>0.11264367816091954</v>
      </c>
      <c r="G57" s="253">
        <f t="shared" si="4"/>
        <v>0.10526315789473684</v>
      </c>
      <c r="H57" s="181">
        <f t="shared" si="4"/>
        <v>0.15274949083503056</v>
      </c>
      <c r="I57" s="181">
        <f t="shared" ref="I57:Q57" si="5">I43/(I6+I43-I73)</f>
        <v>0.12</v>
      </c>
      <c r="J57" s="181">
        <f t="shared" si="5"/>
        <v>0.11259541984732824</v>
      </c>
      <c r="K57" s="181">
        <f t="shared" si="5"/>
        <v>0.1101123595505618</v>
      </c>
      <c r="L57" s="181">
        <f t="shared" si="5"/>
        <v>0.12040816326530612</v>
      </c>
      <c r="M57" s="412">
        <f t="shared" si="5"/>
        <v>0.10183299389002037</v>
      </c>
      <c r="N57" s="412">
        <f t="shared" si="5"/>
        <v>0.13374485596707819</v>
      </c>
      <c r="O57" s="48">
        <f t="shared" si="5"/>
        <v>0.14953271028037382</v>
      </c>
      <c r="P57" s="153">
        <f t="shared" si="5"/>
        <v>0.15</v>
      </c>
      <c r="Q57" s="626">
        <f t="shared" si="5"/>
        <v>0.15811965811965811</v>
      </c>
      <c r="R57" s="27"/>
      <c r="S57" s="9"/>
      <c r="T57" s="353">
        <v>0.05</v>
      </c>
      <c r="U57" s="10"/>
      <c r="V57" s="10"/>
      <c r="BP57" s="5" t="s">
        <v>23</v>
      </c>
    </row>
    <row r="58" spans="1:68" ht="15" customHeight="1" x14ac:dyDescent="0.25">
      <c r="A58" s="241"/>
      <c r="B58" s="241"/>
      <c r="C58" s="80"/>
      <c r="D58" s="78" t="s">
        <v>101</v>
      </c>
      <c r="E58" s="48">
        <f t="shared" si="4"/>
        <v>0.15342960288808663</v>
      </c>
      <c r="F58" s="252">
        <f t="shared" si="4"/>
        <v>0.17777777777777778</v>
      </c>
      <c r="G58" s="252">
        <f t="shared" si="4"/>
        <v>0.1388888888888889</v>
      </c>
      <c r="H58" s="252">
        <f t="shared" si="4"/>
        <v>0.18604651162790697</v>
      </c>
      <c r="I58" s="252">
        <f t="shared" ref="I58:Q58" si="6">I44/(I7+I44-I74)</f>
        <v>0.1864406779661017</v>
      </c>
      <c r="J58" s="252">
        <f t="shared" si="6"/>
        <v>0.125</v>
      </c>
      <c r="K58" s="252">
        <f t="shared" si="6"/>
        <v>6.3829787234042548E-2</v>
      </c>
      <c r="L58" s="252">
        <f t="shared" si="6"/>
        <v>0.16279069767441862</v>
      </c>
      <c r="M58" s="252">
        <f t="shared" si="6"/>
        <v>0.13953488372093023</v>
      </c>
      <c r="N58" s="252">
        <f t="shared" si="6"/>
        <v>0.23404255319148937</v>
      </c>
      <c r="O58" s="252">
        <f t="shared" si="6"/>
        <v>0</v>
      </c>
      <c r="P58" s="252">
        <f t="shared" si="6"/>
        <v>0.20370370370370369</v>
      </c>
      <c r="Q58" s="627">
        <f t="shared" si="6"/>
        <v>0.1702127659574468</v>
      </c>
      <c r="R58" s="27"/>
      <c r="S58" s="9"/>
      <c r="T58" s="63"/>
      <c r="U58" s="10"/>
      <c r="V58" s="10"/>
      <c r="BP58" s="5"/>
    </row>
    <row r="59" spans="1:68" ht="15" customHeight="1" x14ac:dyDescent="0.25">
      <c r="A59" s="241"/>
      <c r="B59" s="241"/>
      <c r="C59" s="80"/>
      <c r="D59" s="78" t="s">
        <v>89</v>
      </c>
      <c r="E59" s="48">
        <f t="shared" si="4"/>
        <v>0.32548179871520344</v>
      </c>
      <c r="F59" s="252">
        <f t="shared" si="4"/>
        <v>0.2857142857142857</v>
      </c>
      <c r="G59" s="252">
        <f t="shared" si="4"/>
        <v>0.17499999999999999</v>
      </c>
      <c r="H59" s="252">
        <f t="shared" si="4"/>
        <v>0.3902439024390244</v>
      </c>
      <c r="I59" s="252">
        <f t="shared" ref="I59:P63" si="7">I45/(I8+I45-I75)</f>
        <v>0.36</v>
      </c>
      <c r="J59" s="252">
        <f t="shared" si="7"/>
        <v>0.25</v>
      </c>
      <c r="K59" s="252">
        <f t="shared" si="7"/>
        <v>0.34285714285714286</v>
      </c>
      <c r="L59" s="252">
        <f t="shared" si="7"/>
        <v>0.34090909090909088</v>
      </c>
      <c r="M59" s="252">
        <f t="shared" si="7"/>
        <v>0.25714285714285712</v>
      </c>
      <c r="N59" s="252">
        <f t="shared" si="7"/>
        <v>0.33333333333333331</v>
      </c>
      <c r="O59" s="252">
        <f t="shared" si="7"/>
        <v>0.52941176470588236</v>
      </c>
      <c r="P59" s="252">
        <f t="shared" si="7"/>
        <v>0.35897435897435898</v>
      </c>
      <c r="Q59" s="627">
        <f t="shared" ref="Q59" si="8">Q45/(Q8+Q45-Q75)</f>
        <v>0.2857142857142857</v>
      </c>
      <c r="R59" s="27"/>
      <c r="S59" s="9"/>
      <c r="T59" s="63"/>
      <c r="U59" s="10"/>
      <c r="V59" s="10"/>
      <c r="BP59" s="5"/>
    </row>
    <row r="60" spans="1:68" ht="15" customHeight="1" x14ac:dyDescent="0.25">
      <c r="A60" s="241"/>
      <c r="B60" s="241"/>
      <c r="C60" s="80"/>
      <c r="D60" s="78" t="s">
        <v>137</v>
      </c>
      <c r="E60" s="48">
        <f t="shared" si="4"/>
        <v>0.12915129151291513</v>
      </c>
      <c r="F60" s="252">
        <f t="shared" si="4"/>
        <v>0.13636363636363635</v>
      </c>
      <c r="G60" s="252">
        <f t="shared" si="4"/>
        <v>0.15384615384615385</v>
      </c>
      <c r="H60" s="252">
        <f t="shared" si="4"/>
        <v>0.19354838709677419</v>
      </c>
      <c r="I60" s="252">
        <f t="shared" si="7"/>
        <v>4.4444444444444446E-2</v>
      </c>
      <c r="J60" s="252">
        <f t="shared" si="7"/>
        <v>0.04</v>
      </c>
      <c r="K60" s="252">
        <f t="shared" si="7"/>
        <v>0.10526315789473684</v>
      </c>
      <c r="L60" s="252">
        <f t="shared" si="7"/>
        <v>7.4999999999999997E-2</v>
      </c>
      <c r="M60" s="252">
        <f t="shared" si="7"/>
        <v>4.3478260869565216E-2</v>
      </c>
      <c r="N60" s="252">
        <f t="shared" si="7"/>
        <v>6.5217391304347824E-2</v>
      </c>
      <c r="O60" s="252">
        <f t="shared" si="7"/>
        <v>0.1864406779661017</v>
      </c>
      <c r="P60" s="252">
        <f t="shared" si="7"/>
        <v>0.15909090909090909</v>
      </c>
      <c r="Q60" s="627">
        <f t="shared" ref="Q60" si="9">Q46/(Q9+Q46-Q76)</f>
        <v>0.26829268292682928</v>
      </c>
      <c r="R60" s="27"/>
      <c r="BP60" s="5"/>
    </row>
    <row r="61" spans="1:68" ht="15" customHeight="1" x14ac:dyDescent="0.25">
      <c r="A61" s="241"/>
      <c r="B61" s="241"/>
      <c r="C61" s="80"/>
      <c r="D61" s="78" t="s">
        <v>138</v>
      </c>
      <c r="E61" s="48">
        <f>E47/(E10+E47-E77)</f>
        <v>0.11428571428571428</v>
      </c>
      <c r="F61" s="641" t="s">
        <v>255</v>
      </c>
      <c r="G61" s="252">
        <f>G47/(G10+G47-G77)</f>
        <v>0</v>
      </c>
      <c r="H61" s="252">
        <f>H47/(H10+H47-H77)</f>
        <v>0</v>
      </c>
      <c r="I61" s="252">
        <f t="shared" si="7"/>
        <v>0</v>
      </c>
      <c r="J61" s="252">
        <f t="shared" si="7"/>
        <v>0</v>
      </c>
      <c r="K61" s="252">
        <f t="shared" si="7"/>
        <v>0.33333333333333331</v>
      </c>
      <c r="L61" s="252">
        <f t="shared" si="7"/>
        <v>0</v>
      </c>
      <c r="M61" s="252">
        <f t="shared" si="7"/>
        <v>0.25</v>
      </c>
      <c r="N61" s="252">
        <f t="shared" si="7"/>
        <v>0</v>
      </c>
      <c r="O61" s="252">
        <f t="shared" si="7"/>
        <v>0</v>
      </c>
      <c r="P61" s="252">
        <f t="shared" si="7"/>
        <v>0</v>
      </c>
      <c r="Q61" s="627">
        <f>Q47/(Q10+Q47-Q77)</f>
        <v>0.33333333333333331</v>
      </c>
      <c r="R61" s="27"/>
      <c r="BP61" s="5"/>
    </row>
    <row r="62" spans="1:68" ht="15" customHeight="1" x14ac:dyDescent="0.25">
      <c r="A62" s="241"/>
      <c r="B62" s="241"/>
      <c r="C62" s="80"/>
      <c r="D62" s="78" t="s">
        <v>148</v>
      </c>
      <c r="E62" s="48">
        <f>E48/(E11+E48-E78)</f>
        <v>0.12163892445582586</v>
      </c>
      <c r="F62" s="252">
        <f>F48/(F11+F48-F78)</f>
        <v>6.1538461538461542E-2</v>
      </c>
      <c r="G62" s="252">
        <f>G48/(G11+G48-G78)</f>
        <v>4.9382716049382713E-2</v>
      </c>
      <c r="H62" s="252">
        <f>H48/(H11+H48-H78)</f>
        <v>0.15277777777777779</v>
      </c>
      <c r="I62" s="252">
        <f t="shared" si="7"/>
        <v>5.434782608695652E-2</v>
      </c>
      <c r="J62" s="252">
        <f t="shared" si="7"/>
        <v>0.2</v>
      </c>
      <c r="K62" s="252">
        <f t="shared" si="7"/>
        <v>0.14035087719298245</v>
      </c>
      <c r="L62" s="252">
        <f t="shared" si="7"/>
        <v>7.8431372549019607E-2</v>
      </c>
      <c r="M62" s="252">
        <f t="shared" si="7"/>
        <v>0.14035087719298245</v>
      </c>
      <c r="N62" s="252">
        <f t="shared" si="7"/>
        <v>0.1111111111111111</v>
      </c>
      <c r="O62" s="252">
        <f t="shared" si="7"/>
        <v>0.12857142857142856</v>
      </c>
      <c r="P62" s="252">
        <f t="shared" si="7"/>
        <v>0.23529411764705882</v>
      </c>
      <c r="Q62" s="627">
        <f>Q48/(Q11+Q48-Q78)</f>
        <v>0.13207547169811321</v>
      </c>
      <c r="R62" s="27"/>
      <c r="BP62" s="5"/>
    </row>
    <row r="63" spans="1:68" ht="15" customHeight="1" x14ac:dyDescent="0.25">
      <c r="A63" s="667"/>
      <c r="B63" s="667"/>
      <c r="C63" s="80"/>
      <c r="D63" s="362" t="s">
        <v>260</v>
      </c>
      <c r="E63" s="48">
        <f>E49/(E12+E49-E79)</f>
        <v>7.5342465753424653E-2</v>
      </c>
      <c r="F63" s="641" t="s">
        <v>255</v>
      </c>
      <c r="G63" s="641" t="s">
        <v>255</v>
      </c>
      <c r="H63" s="641" t="s">
        <v>255</v>
      </c>
      <c r="I63" s="641" t="s">
        <v>255</v>
      </c>
      <c r="J63" s="252">
        <f t="shared" si="7"/>
        <v>0</v>
      </c>
      <c r="K63" s="252">
        <f t="shared" si="7"/>
        <v>0</v>
      </c>
      <c r="L63" s="252">
        <f>L49/(L12+L49-L79)</f>
        <v>0.05</v>
      </c>
      <c r="M63" s="252">
        <f t="shared" si="7"/>
        <v>0.24</v>
      </c>
      <c r="N63" s="252">
        <f t="shared" si="7"/>
        <v>0.15</v>
      </c>
      <c r="O63" s="252">
        <f t="shared" si="7"/>
        <v>5.5555555555555552E-2</v>
      </c>
      <c r="P63" s="252"/>
      <c r="Q63" s="627"/>
      <c r="R63" s="27"/>
      <c r="BP63" s="5"/>
    </row>
    <row r="64" spans="1:68" ht="15" customHeight="1" x14ac:dyDescent="0.25">
      <c r="A64" s="241"/>
      <c r="B64" s="241"/>
      <c r="C64" s="80"/>
      <c r="D64" s="78" t="s">
        <v>91</v>
      </c>
      <c r="E64" s="48">
        <f t="shared" ref="E64:H70" si="10">E50/(E14+E50-E81)</f>
        <v>7.8145695364238404E-2</v>
      </c>
      <c r="F64" s="252">
        <f t="shared" si="10"/>
        <v>0.10526315789473684</v>
      </c>
      <c r="G64" s="252">
        <f t="shared" si="10"/>
        <v>7.8125E-2</v>
      </c>
      <c r="H64" s="252">
        <f t="shared" si="10"/>
        <v>6.3492063492063489E-2</v>
      </c>
      <c r="I64" s="252">
        <f t="shared" ref="I64:L64" si="11">I50/(I14+I50-I81)</f>
        <v>0.10606060606060606</v>
      </c>
      <c r="J64" s="252">
        <f t="shared" si="11"/>
        <v>0.10810810810810811</v>
      </c>
      <c r="K64" s="252">
        <f t="shared" si="11"/>
        <v>3.8461538461538464E-2</v>
      </c>
      <c r="L64" s="252">
        <f t="shared" si="11"/>
        <v>1.5873015873015872E-2</v>
      </c>
      <c r="M64" s="252">
        <f t="shared" ref="M64:Q70" si="12">M50/(M14+M50-M81)</f>
        <v>4.6153846153846156E-2</v>
      </c>
      <c r="N64" s="252">
        <f t="shared" si="12"/>
        <v>7.1428571428571425E-2</v>
      </c>
      <c r="O64" s="252">
        <f t="shared" si="12"/>
        <v>7.2463768115942032E-2</v>
      </c>
      <c r="P64" s="252">
        <f t="shared" si="12"/>
        <v>9.8360655737704916E-2</v>
      </c>
      <c r="Q64" s="627">
        <f t="shared" si="12"/>
        <v>0.13725490196078433</v>
      </c>
      <c r="R64" s="27"/>
      <c r="BP64" s="5"/>
    </row>
    <row r="65" spans="1:68" ht="15" customHeight="1" x14ac:dyDescent="0.25">
      <c r="A65" s="315"/>
      <c r="B65" s="315"/>
      <c r="C65" s="80"/>
      <c r="D65" s="78" t="s">
        <v>139</v>
      </c>
      <c r="E65" s="48">
        <f t="shared" si="10"/>
        <v>8.5808580858085806E-2</v>
      </c>
      <c r="F65" s="252">
        <f t="shared" si="10"/>
        <v>9.0909090909090912E-2</v>
      </c>
      <c r="G65" s="252">
        <f t="shared" si="10"/>
        <v>6.6666666666666666E-2</v>
      </c>
      <c r="H65" s="252">
        <f t="shared" si="10"/>
        <v>0.1111111111111111</v>
      </c>
      <c r="I65" s="252">
        <f t="shared" ref="I65:L70" si="13">I51/(I15+I51-I82)</f>
        <v>8.6956521739130432E-2</v>
      </c>
      <c r="J65" s="252">
        <f t="shared" si="13"/>
        <v>3.8461538461538464E-2</v>
      </c>
      <c r="K65" s="252">
        <f t="shared" si="13"/>
        <v>0</v>
      </c>
      <c r="L65" s="252">
        <f t="shared" si="13"/>
        <v>0.04</v>
      </c>
      <c r="M65" s="252">
        <f t="shared" si="12"/>
        <v>0</v>
      </c>
      <c r="N65" s="252">
        <f t="shared" si="12"/>
        <v>0.15151515151515152</v>
      </c>
      <c r="O65" s="252">
        <f t="shared" si="12"/>
        <v>7.1428571428571425E-2</v>
      </c>
      <c r="P65" s="252">
        <f t="shared" si="12"/>
        <v>0.19230769230769232</v>
      </c>
      <c r="Q65" s="627">
        <f t="shared" si="12"/>
        <v>0.14285714285714285</v>
      </c>
      <c r="R65" s="27"/>
      <c r="BP65" s="5"/>
    </row>
    <row r="66" spans="1:68" ht="15" customHeight="1" x14ac:dyDescent="0.25">
      <c r="A66" s="241"/>
      <c r="B66" s="241"/>
      <c r="C66" s="80"/>
      <c r="D66" s="78" t="s">
        <v>140</v>
      </c>
      <c r="E66" s="48">
        <f t="shared" si="10"/>
        <v>0.23529411764705882</v>
      </c>
      <c r="F66" s="252">
        <f t="shared" si="10"/>
        <v>0.125</v>
      </c>
      <c r="G66" s="252">
        <f t="shared" si="10"/>
        <v>0.41666666666666669</v>
      </c>
      <c r="H66" s="252">
        <f t="shared" si="10"/>
        <v>0.45454545454545453</v>
      </c>
      <c r="I66" s="252">
        <f t="shared" si="13"/>
        <v>0.5</v>
      </c>
      <c r="J66" s="252">
        <f t="shared" si="13"/>
        <v>0.18181818181818182</v>
      </c>
      <c r="K66" s="252">
        <f t="shared" si="13"/>
        <v>0.14285714285714285</v>
      </c>
      <c r="L66" s="252">
        <f t="shared" si="13"/>
        <v>0.15789473684210525</v>
      </c>
      <c r="M66" s="252">
        <f t="shared" si="12"/>
        <v>0.23529411764705882</v>
      </c>
      <c r="N66" s="252">
        <f t="shared" si="12"/>
        <v>0.1111111111111111</v>
      </c>
      <c r="O66" s="252">
        <f t="shared" si="12"/>
        <v>0.31818181818181818</v>
      </c>
      <c r="P66" s="252">
        <f t="shared" si="12"/>
        <v>0.16666666666666666</v>
      </c>
      <c r="Q66" s="627">
        <f t="shared" si="12"/>
        <v>0.13333333333333333</v>
      </c>
      <c r="R66" s="27"/>
      <c r="BP66" s="5"/>
    </row>
    <row r="67" spans="1:68" ht="15" customHeight="1" x14ac:dyDescent="0.25">
      <c r="A67" s="241"/>
      <c r="B67" s="241"/>
      <c r="C67" s="80"/>
      <c r="D67" s="78" t="s">
        <v>141</v>
      </c>
      <c r="E67" s="48">
        <f t="shared" si="10"/>
        <v>6.1068702290076333E-2</v>
      </c>
      <c r="F67" s="252">
        <f t="shared" si="10"/>
        <v>7.407407407407407E-2</v>
      </c>
      <c r="G67" s="252">
        <f t="shared" si="10"/>
        <v>5.7142857142857141E-2</v>
      </c>
      <c r="H67" s="252">
        <f t="shared" si="10"/>
        <v>3.125E-2</v>
      </c>
      <c r="I67" s="252">
        <f t="shared" si="13"/>
        <v>6.25E-2</v>
      </c>
      <c r="J67" s="252">
        <f t="shared" si="13"/>
        <v>2.7027027027027029E-2</v>
      </c>
      <c r="K67" s="252">
        <f t="shared" si="13"/>
        <v>5.8823529411764705E-2</v>
      </c>
      <c r="L67" s="252">
        <f t="shared" si="13"/>
        <v>0.19354838709677419</v>
      </c>
      <c r="M67" s="252">
        <f t="shared" si="12"/>
        <v>2.4390243902439025E-2</v>
      </c>
      <c r="N67" s="252">
        <f t="shared" si="12"/>
        <v>0</v>
      </c>
      <c r="O67" s="252">
        <f t="shared" si="12"/>
        <v>0.10526315789473684</v>
      </c>
      <c r="P67" s="252">
        <f t="shared" si="12"/>
        <v>3.8461538461538464E-2</v>
      </c>
      <c r="Q67" s="627">
        <f t="shared" si="12"/>
        <v>6.6666666666666666E-2</v>
      </c>
      <c r="R67" s="27"/>
      <c r="BP67" s="5"/>
    </row>
    <row r="68" spans="1:68" ht="15" customHeight="1" x14ac:dyDescent="0.25">
      <c r="A68" s="241"/>
      <c r="B68" s="241"/>
      <c r="C68" s="80"/>
      <c r="D68" s="78" t="s">
        <v>93</v>
      </c>
      <c r="E68" s="48">
        <f t="shared" si="10"/>
        <v>7.2222222222222215E-2</v>
      </c>
      <c r="F68" s="252">
        <f t="shared" si="10"/>
        <v>6.25E-2</v>
      </c>
      <c r="G68" s="252">
        <f t="shared" si="10"/>
        <v>5.6818181818181816E-2</v>
      </c>
      <c r="H68" s="252">
        <f t="shared" si="10"/>
        <v>5.8823529411764705E-2</v>
      </c>
      <c r="I68" s="252">
        <f t="shared" si="13"/>
        <v>3.896103896103896E-2</v>
      </c>
      <c r="J68" s="252">
        <f t="shared" si="13"/>
        <v>6.5789473684210523E-2</v>
      </c>
      <c r="K68" s="252">
        <f t="shared" si="13"/>
        <v>0.10144927536231885</v>
      </c>
      <c r="L68" s="252">
        <f t="shared" si="13"/>
        <v>7.3170731707317069E-2</v>
      </c>
      <c r="M68" s="252">
        <f t="shared" si="12"/>
        <v>7.0422535211267609E-2</v>
      </c>
      <c r="N68" s="252">
        <f t="shared" si="12"/>
        <v>0.11594202898550725</v>
      </c>
      <c r="O68" s="252">
        <f t="shared" si="12"/>
        <v>6.7567567567567571E-2</v>
      </c>
      <c r="P68" s="252">
        <f t="shared" si="12"/>
        <v>4.0540540540540543E-2</v>
      </c>
      <c r="Q68" s="627">
        <f t="shared" si="12"/>
        <v>0.125</v>
      </c>
      <c r="R68" s="27"/>
      <c r="BP68" s="5"/>
    </row>
    <row r="69" spans="1:68" ht="15" customHeight="1" x14ac:dyDescent="0.25">
      <c r="A69" s="241"/>
      <c r="B69" s="241"/>
      <c r="C69" s="80"/>
      <c r="D69" s="78" t="s">
        <v>142</v>
      </c>
      <c r="E69" s="48">
        <f t="shared" si="10"/>
        <v>0.16521739130434782</v>
      </c>
      <c r="F69" s="252">
        <f t="shared" si="10"/>
        <v>0</v>
      </c>
      <c r="G69" s="252">
        <f t="shared" si="10"/>
        <v>0.16216216216216217</v>
      </c>
      <c r="H69" s="252">
        <f t="shared" si="10"/>
        <v>0.15384615384615385</v>
      </c>
      <c r="I69" s="252">
        <f t="shared" si="13"/>
        <v>0.18421052631578946</v>
      </c>
      <c r="J69" s="252">
        <f t="shared" si="13"/>
        <v>0.15909090909090909</v>
      </c>
      <c r="K69" s="252">
        <f t="shared" si="13"/>
        <v>0.14705882352941177</v>
      </c>
      <c r="L69" s="252">
        <f t="shared" si="13"/>
        <v>0.14285714285714285</v>
      </c>
      <c r="M69" s="252">
        <f t="shared" si="12"/>
        <v>0.14705882352941177</v>
      </c>
      <c r="N69" s="252">
        <f t="shared" si="12"/>
        <v>0.1891891891891892</v>
      </c>
      <c r="O69" s="252">
        <f t="shared" si="12"/>
        <v>0.21739130434782608</v>
      </c>
      <c r="P69" s="252">
        <f t="shared" si="12"/>
        <v>0.16666666666666666</v>
      </c>
      <c r="Q69" s="627">
        <f t="shared" si="12"/>
        <v>0.20408163265306123</v>
      </c>
      <c r="R69" s="27"/>
      <c r="BP69" s="5"/>
    </row>
    <row r="70" spans="1:68" ht="15" customHeight="1" x14ac:dyDescent="0.25">
      <c r="A70" s="241"/>
      <c r="B70" s="241"/>
      <c r="C70" s="145"/>
      <c r="D70" s="88" t="s">
        <v>143</v>
      </c>
      <c r="E70" s="154">
        <f t="shared" si="10"/>
        <v>0.11195928753180662</v>
      </c>
      <c r="F70" s="255">
        <f t="shared" si="10"/>
        <v>0.11538461538461539</v>
      </c>
      <c r="G70" s="255">
        <f t="shared" si="10"/>
        <v>0.1388888888888889</v>
      </c>
      <c r="H70" s="338">
        <f t="shared" si="10"/>
        <v>0.15789473684210525</v>
      </c>
      <c r="I70" s="338">
        <f t="shared" si="13"/>
        <v>0</v>
      </c>
      <c r="J70" s="338">
        <f t="shared" si="13"/>
        <v>5.2631578947368418E-2</v>
      </c>
      <c r="K70" s="338">
        <f t="shared" si="13"/>
        <v>0.13793103448275862</v>
      </c>
      <c r="L70" s="338">
        <f t="shared" si="13"/>
        <v>0.20689655172413793</v>
      </c>
      <c r="M70" s="338">
        <f t="shared" si="12"/>
        <v>0</v>
      </c>
      <c r="N70" s="338">
        <f t="shared" si="12"/>
        <v>0.13333333333333333</v>
      </c>
      <c r="O70" s="338">
        <f t="shared" si="12"/>
        <v>0.1951219512195122</v>
      </c>
      <c r="P70" s="338">
        <f t="shared" si="12"/>
        <v>0.1</v>
      </c>
      <c r="Q70" s="628">
        <f t="shared" si="12"/>
        <v>6.4516129032258063E-2</v>
      </c>
      <c r="R70" s="27"/>
      <c r="BP70" s="5"/>
    </row>
    <row r="71" spans="1:68" ht="7.5" customHeight="1" x14ac:dyDescent="0.25">
      <c r="A71" s="37"/>
      <c r="B71" s="37"/>
      <c r="C71" s="30"/>
      <c r="D71" s="51"/>
      <c r="E71" s="60"/>
      <c r="F71" s="64"/>
      <c r="G71" s="64"/>
      <c r="H71" s="64"/>
      <c r="I71" s="225"/>
      <c r="J71" s="225"/>
      <c r="K71" s="225"/>
      <c r="L71" s="573"/>
      <c r="M71" s="225"/>
      <c r="N71" s="225"/>
      <c r="O71" s="225"/>
      <c r="P71" s="573"/>
      <c r="Q71" s="747"/>
      <c r="R71" s="27"/>
      <c r="BP71" s="5"/>
    </row>
    <row r="72" spans="1:68" ht="15" customHeight="1" x14ac:dyDescent="0.25">
      <c r="C72" s="227" t="s">
        <v>151</v>
      </c>
      <c r="D72" s="228"/>
      <c r="E72" s="229">
        <f>SUM(F72:Q72)</f>
        <v>5168</v>
      </c>
      <c r="F72" s="230">
        <f t="shared" ref="F72:Q72" si="14">F6-F73</f>
        <v>386</v>
      </c>
      <c r="G72" s="230">
        <f t="shared" si="14"/>
        <v>459</v>
      </c>
      <c r="H72" s="230">
        <f t="shared" si="14"/>
        <v>416</v>
      </c>
      <c r="I72" s="230">
        <f t="shared" si="14"/>
        <v>462</v>
      </c>
      <c r="J72" s="230">
        <f t="shared" si="14"/>
        <v>465</v>
      </c>
      <c r="K72" s="230">
        <f t="shared" si="14"/>
        <v>396</v>
      </c>
      <c r="L72" s="230">
        <f t="shared" si="14"/>
        <v>431</v>
      </c>
      <c r="M72" s="230">
        <f t="shared" si="14"/>
        <v>441</v>
      </c>
      <c r="N72" s="230">
        <f t="shared" si="14"/>
        <v>421</v>
      </c>
      <c r="O72" s="230">
        <f t="shared" si="14"/>
        <v>455</v>
      </c>
      <c r="P72" s="230">
        <f t="shared" si="14"/>
        <v>442</v>
      </c>
      <c r="Q72" s="749">
        <f t="shared" si="14"/>
        <v>394</v>
      </c>
      <c r="R72" s="27"/>
      <c r="BP72" s="5" t="s">
        <v>19</v>
      </c>
    </row>
    <row r="73" spans="1:68" ht="15" customHeight="1" x14ac:dyDescent="0.25">
      <c r="C73" s="227" t="s">
        <v>152</v>
      </c>
      <c r="D73" s="228"/>
      <c r="E73" s="229">
        <f>SUM(F73:Q73)</f>
        <v>1084</v>
      </c>
      <c r="F73" s="231">
        <f>SUM(F74:F87)</f>
        <v>89</v>
      </c>
      <c r="G73" s="231">
        <f t="shared" ref="G73:Q73" si="15">SUM(G74:G87)</f>
        <v>83</v>
      </c>
      <c r="H73" s="231">
        <f t="shared" si="15"/>
        <v>92</v>
      </c>
      <c r="I73" s="231">
        <f t="shared" si="15"/>
        <v>78</v>
      </c>
      <c r="J73" s="231">
        <f t="shared" si="15"/>
        <v>88</v>
      </c>
      <c r="K73" s="231">
        <f t="shared" si="15"/>
        <v>78</v>
      </c>
      <c r="L73" s="231">
        <f t="shared" si="15"/>
        <v>87</v>
      </c>
      <c r="M73" s="231">
        <f t="shared" si="15"/>
        <v>84</v>
      </c>
      <c r="N73" s="231">
        <f t="shared" si="15"/>
        <v>110</v>
      </c>
      <c r="O73" s="231">
        <f t="shared" si="15"/>
        <v>104</v>
      </c>
      <c r="P73" s="231">
        <f t="shared" si="15"/>
        <v>87</v>
      </c>
      <c r="Q73" s="750">
        <f t="shared" si="15"/>
        <v>104</v>
      </c>
      <c r="R73" s="27"/>
      <c r="S73" s="9"/>
      <c r="T73" s="9"/>
      <c r="U73" s="10"/>
      <c r="V73" s="10"/>
      <c r="BP73" s="5" t="s">
        <v>21</v>
      </c>
    </row>
    <row r="74" spans="1:68" ht="15" customHeight="1" x14ac:dyDescent="0.25">
      <c r="C74" s="266"/>
      <c r="D74" s="268" t="s">
        <v>101</v>
      </c>
      <c r="E74" s="77">
        <f>SUM(F74:Q74)</f>
        <v>41</v>
      </c>
      <c r="F74" s="271">
        <v>7</v>
      </c>
      <c r="G74" s="271">
        <v>2</v>
      </c>
      <c r="H74" s="272">
        <v>6</v>
      </c>
      <c r="I74" s="272">
        <v>6</v>
      </c>
      <c r="J74" s="272">
        <v>4</v>
      </c>
      <c r="K74" s="272">
        <v>3</v>
      </c>
      <c r="L74" s="272">
        <v>2</v>
      </c>
      <c r="M74" s="272">
        <v>0</v>
      </c>
      <c r="N74" s="272">
        <v>0</v>
      </c>
      <c r="O74" s="272">
        <v>5</v>
      </c>
      <c r="P74" s="272">
        <v>0</v>
      </c>
      <c r="Q74" s="751">
        <v>6</v>
      </c>
      <c r="R74" s="27"/>
      <c r="S74" s="9"/>
      <c r="T74" s="9"/>
      <c r="U74" s="10"/>
      <c r="V74" s="10"/>
      <c r="BP74" s="5"/>
    </row>
    <row r="75" spans="1:68" ht="15" customHeight="1" x14ac:dyDescent="0.25">
      <c r="C75" s="94"/>
      <c r="D75" s="269" t="s">
        <v>89</v>
      </c>
      <c r="E75" s="77">
        <f>SUM(F75:Q75)</f>
        <v>124</v>
      </c>
      <c r="F75" s="272">
        <v>9</v>
      </c>
      <c r="G75" s="272">
        <v>5</v>
      </c>
      <c r="H75" s="272">
        <v>6</v>
      </c>
      <c r="I75" s="272">
        <v>11</v>
      </c>
      <c r="J75" s="272">
        <v>8</v>
      </c>
      <c r="K75" s="272">
        <v>9</v>
      </c>
      <c r="L75" s="272">
        <v>8</v>
      </c>
      <c r="M75" s="272">
        <v>13</v>
      </c>
      <c r="N75" s="272">
        <v>16</v>
      </c>
      <c r="O75" s="272">
        <v>10</v>
      </c>
      <c r="P75" s="272">
        <v>21</v>
      </c>
      <c r="Q75" s="751">
        <v>8</v>
      </c>
      <c r="R75" s="27"/>
      <c r="S75" s="9"/>
      <c r="T75" s="9"/>
      <c r="U75" s="10"/>
      <c r="V75" s="10"/>
      <c r="BP75" s="5"/>
    </row>
    <row r="76" spans="1:68" ht="15" customHeight="1" x14ac:dyDescent="0.25">
      <c r="C76" s="94"/>
      <c r="D76" s="269" t="s">
        <v>137</v>
      </c>
      <c r="E76" s="77">
        <f t="shared" ref="E76:E87" si="16">SUM(F76:Q76)</f>
        <v>54</v>
      </c>
      <c r="F76" s="272">
        <v>5</v>
      </c>
      <c r="G76" s="272">
        <v>6</v>
      </c>
      <c r="H76" s="272">
        <v>9</v>
      </c>
      <c r="I76" s="272">
        <v>2</v>
      </c>
      <c r="J76" s="272">
        <v>1</v>
      </c>
      <c r="K76" s="272">
        <v>1</v>
      </c>
      <c r="L76" s="272">
        <v>3</v>
      </c>
      <c r="M76" s="272">
        <v>7</v>
      </c>
      <c r="N76" s="272">
        <v>4</v>
      </c>
      <c r="O76" s="272">
        <v>8</v>
      </c>
      <c r="P76" s="272">
        <v>2</v>
      </c>
      <c r="Q76" s="751">
        <v>6</v>
      </c>
      <c r="R76" s="27"/>
      <c r="S76" s="9"/>
      <c r="T76" s="9"/>
      <c r="U76" s="10"/>
      <c r="V76" s="10"/>
      <c r="BP76" s="5"/>
    </row>
    <row r="77" spans="1:68" ht="15" customHeight="1" x14ac:dyDescent="0.25">
      <c r="C77" s="94"/>
      <c r="D77" s="269" t="s">
        <v>138</v>
      </c>
      <c r="E77" s="77">
        <f t="shared" si="16"/>
        <v>6</v>
      </c>
      <c r="F77" s="272">
        <v>0</v>
      </c>
      <c r="G77" s="272">
        <v>0</v>
      </c>
      <c r="H77" s="272">
        <v>0</v>
      </c>
      <c r="I77" s="272">
        <v>0</v>
      </c>
      <c r="J77" s="272">
        <v>0</v>
      </c>
      <c r="K77" s="272">
        <v>1</v>
      </c>
      <c r="L77" s="272">
        <v>0</v>
      </c>
      <c r="M77" s="272">
        <v>0</v>
      </c>
      <c r="N77" s="272">
        <v>2</v>
      </c>
      <c r="O77" s="272">
        <v>3</v>
      </c>
      <c r="P77" s="272">
        <v>0</v>
      </c>
      <c r="Q77" s="751">
        <v>0</v>
      </c>
      <c r="R77" s="27"/>
      <c r="S77" s="9"/>
      <c r="T77" s="9"/>
      <c r="U77" s="10"/>
      <c r="V77" s="10"/>
      <c r="BP77" s="5"/>
    </row>
    <row r="78" spans="1:68" ht="15" customHeight="1" x14ac:dyDescent="0.25">
      <c r="C78" s="94"/>
      <c r="D78" s="269" t="s">
        <v>148</v>
      </c>
      <c r="E78" s="77">
        <f t="shared" si="16"/>
        <v>396</v>
      </c>
      <c r="F78" s="272">
        <v>33</v>
      </c>
      <c r="G78" s="272">
        <v>35</v>
      </c>
      <c r="H78" s="272">
        <v>29</v>
      </c>
      <c r="I78" s="272">
        <v>35</v>
      </c>
      <c r="J78" s="272">
        <v>29</v>
      </c>
      <c r="K78" s="272">
        <v>32</v>
      </c>
      <c r="L78" s="272">
        <v>39</v>
      </c>
      <c r="M78" s="272">
        <v>27</v>
      </c>
      <c r="N78" s="272">
        <v>37</v>
      </c>
      <c r="O78" s="272">
        <v>38</v>
      </c>
      <c r="P78" s="272">
        <v>28</v>
      </c>
      <c r="Q78" s="751">
        <v>34</v>
      </c>
      <c r="R78" s="27"/>
      <c r="S78" s="9"/>
      <c r="T78" s="9"/>
      <c r="U78" s="10"/>
      <c r="V78" s="10"/>
      <c r="BP78" s="5"/>
    </row>
    <row r="79" spans="1:68" ht="15" customHeight="1" x14ac:dyDescent="0.25">
      <c r="C79" s="94"/>
      <c r="D79" s="362" t="s">
        <v>260</v>
      </c>
      <c r="E79" s="77">
        <f t="shared" si="16"/>
        <v>12</v>
      </c>
      <c r="F79" s="272"/>
      <c r="G79" s="272"/>
      <c r="H79" s="272"/>
      <c r="I79" s="272"/>
      <c r="J79" s="272">
        <v>1</v>
      </c>
      <c r="K79" s="272">
        <v>0</v>
      </c>
      <c r="L79" s="272">
        <v>1</v>
      </c>
      <c r="M79" s="272">
        <v>4</v>
      </c>
      <c r="N79" s="272">
        <v>3</v>
      </c>
      <c r="O79" s="272">
        <v>2</v>
      </c>
      <c r="P79" s="272">
        <v>1</v>
      </c>
      <c r="Q79" s="751">
        <v>0</v>
      </c>
      <c r="R79" s="27"/>
      <c r="S79" s="9"/>
      <c r="T79" s="9"/>
      <c r="U79" s="10"/>
      <c r="V79" s="10"/>
      <c r="BP79" s="5"/>
    </row>
    <row r="80" spans="1:68" ht="15" customHeight="1" x14ac:dyDescent="0.25">
      <c r="C80" s="94"/>
      <c r="D80" s="269" t="s">
        <v>259</v>
      </c>
      <c r="E80" s="77">
        <f t="shared" si="16"/>
        <v>4</v>
      </c>
      <c r="F80" s="272">
        <v>0</v>
      </c>
      <c r="G80" s="272">
        <v>0</v>
      </c>
      <c r="H80" s="272">
        <v>0</v>
      </c>
      <c r="I80" s="272">
        <v>2</v>
      </c>
      <c r="J80" s="272">
        <v>1</v>
      </c>
      <c r="K80" s="272">
        <v>0</v>
      </c>
      <c r="L80" s="272">
        <v>0</v>
      </c>
      <c r="M80" s="272">
        <v>0</v>
      </c>
      <c r="N80" s="272">
        <v>0</v>
      </c>
      <c r="O80" s="272">
        <v>0</v>
      </c>
      <c r="P80" s="272">
        <v>1</v>
      </c>
      <c r="Q80" s="751">
        <v>0</v>
      </c>
      <c r="R80" s="27"/>
      <c r="S80" s="9"/>
      <c r="T80" s="9"/>
      <c r="U80" s="10"/>
      <c r="V80" s="10"/>
      <c r="BP80" s="5"/>
    </row>
    <row r="81" spans="3:68" ht="15" customHeight="1" x14ac:dyDescent="0.25">
      <c r="C81" s="94"/>
      <c r="D81" s="269" t="s">
        <v>91</v>
      </c>
      <c r="E81" s="77">
        <f t="shared" si="16"/>
        <v>205</v>
      </c>
      <c r="F81" s="272">
        <v>13</v>
      </c>
      <c r="G81" s="272">
        <v>19</v>
      </c>
      <c r="H81" s="272">
        <v>10</v>
      </c>
      <c r="I81" s="272">
        <v>13</v>
      </c>
      <c r="J81" s="272">
        <v>25</v>
      </c>
      <c r="K81" s="272">
        <v>16</v>
      </c>
      <c r="L81" s="272">
        <v>22</v>
      </c>
      <c r="M81" s="272">
        <v>11</v>
      </c>
      <c r="N81" s="272">
        <v>30</v>
      </c>
      <c r="O81" s="272">
        <v>17</v>
      </c>
      <c r="P81" s="272">
        <v>14</v>
      </c>
      <c r="Q81" s="751">
        <v>15</v>
      </c>
      <c r="R81" s="27"/>
      <c r="S81" s="9"/>
      <c r="T81" s="9"/>
      <c r="U81" s="10"/>
      <c r="V81" s="10"/>
      <c r="BP81" s="5"/>
    </row>
    <row r="82" spans="3:68" ht="15" customHeight="1" x14ac:dyDescent="0.25">
      <c r="C82" s="94"/>
      <c r="D82" s="78" t="s">
        <v>139</v>
      </c>
      <c r="E82" s="77">
        <f>SUM(F82:Q82)</f>
        <v>5</v>
      </c>
      <c r="F82" s="272">
        <v>0</v>
      </c>
      <c r="G82" s="272">
        <v>0</v>
      </c>
      <c r="H82" s="272">
        <v>0</v>
      </c>
      <c r="I82" s="272">
        <v>0</v>
      </c>
      <c r="J82" s="272">
        <v>0</v>
      </c>
      <c r="K82" s="272">
        <v>0</v>
      </c>
      <c r="L82" s="272">
        <v>0</v>
      </c>
      <c r="M82" s="272">
        <v>1</v>
      </c>
      <c r="N82" s="272">
        <v>0</v>
      </c>
      <c r="O82" s="272">
        <v>2</v>
      </c>
      <c r="P82" s="272">
        <v>1</v>
      </c>
      <c r="Q82" s="751">
        <v>1</v>
      </c>
      <c r="R82" s="27"/>
      <c r="S82" s="275"/>
      <c r="T82" s="9"/>
      <c r="U82" s="10"/>
      <c r="V82" s="10"/>
      <c r="BP82" s="5"/>
    </row>
    <row r="83" spans="3:68" ht="15" customHeight="1" x14ac:dyDescent="0.25">
      <c r="C83" s="94"/>
      <c r="D83" s="269" t="s">
        <v>140</v>
      </c>
      <c r="E83" s="77">
        <f t="shared" si="16"/>
        <v>18</v>
      </c>
      <c r="F83" s="272">
        <v>2</v>
      </c>
      <c r="G83" s="272">
        <v>1</v>
      </c>
      <c r="H83" s="272">
        <v>3</v>
      </c>
      <c r="I83" s="272">
        <v>0</v>
      </c>
      <c r="J83" s="272">
        <v>3</v>
      </c>
      <c r="K83" s="272">
        <v>0</v>
      </c>
      <c r="L83" s="272">
        <v>0</v>
      </c>
      <c r="M83" s="272">
        <v>1</v>
      </c>
      <c r="N83" s="272">
        <v>0</v>
      </c>
      <c r="O83" s="272">
        <v>1</v>
      </c>
      <c r="P83" s="272">
        <v>0</v>
      </c>
      <c r="Q83" s="751">
        <v>7</v>
      </c>
      <c r="R83" s="27"/>
      <c r="S83" s="9"/>
      <c r="T83" s="9"/>
      <c r="U83" s="10"/>
      <c r="V83" s="10"/>
      <c r="BP83" s="5"/>
    </row>
    <row r="84" spans="3:68" ht="15" customHeight="1" x14ac:dyDescent="0.25">
      <c r="C84" s="94"/>
      <c r="D84" s="269" t="s">
        <v>141</v>
      </c>
      <c r="E84" s="77">
        <f t="shared" si="16"/>
        <v>17</v>
      </c>
      <c r="F84" s="272">
        <v>0</v>
      </c>
      <c r="G84" s="272">
        <v>3</v>
      </c>
      <c r="H84" s="272">
        <v>3</v>
      </c>
      <c r="I84" s="272">
        <v>1</v>
      </c>
      <c r="J84" s="272">
        <v>1</v>
      </c>
      <c r="K84" s="272">
        <v>1</v>
      </c>
      <c r="L84" s="272">
        <v>0</v>
      </c>
      <c r="M84" s="272">
        <v>1</v>
      </c>
      <c r="N84" s="272">
        <v>2</v>
      </c>
      <c r="O84" s="272">
        <v>3</v>
      </c>
      <c r="P84" s="272">
        <v>0</v>
      </c>
      <c r="Q84" s="751">
        <v>2</v>
      </c>
      <c r="R84" s="27"/>
      <c r="S84" s="9"/>
      <c r="T84" s="9"/>
      <c r="U84" s="10"/>
      <c r="V84" s="10"/>
      <c r="BP84" s="5"/>
    </row>
    <row r="85" spans="3:68" ht="15" customHeight="1" x14ac:dyDescent="0.25">
      <c r="C85" s="94"/>
      <c r="D85" s="269" t="s">
        <v>93</v>
      </c>
      <c r="E85" s="77">
        <f t="shared" si="16"/>
        <v>114</v>
      </c>
      <c r="F85" s="272">
        <v>7</v>
      </c>
      <c r="G85" s="272">
        <v>4</v>
      </c>
      <c r="H85" s="272">
        <v>14</v>
      </c>
      <c r="I85" s="272">
        <v>5</v>
      </c>
      <c r="J85" s="272">
        <v>8</v>
      </c>
      <c r="K85" s="272">
        <v>8</v>
      </c>
      <c r="L85" s="272">
        <v>9</v>
      </c>
      <c r="M85" s="272">
        <v>14</v>
      </c>
      <c r="N85" s="272">
        <v>12</v>
      </c>
      <c r="O85" s="272">
        <v>12</v>
      </c>
      <c r="P85" s="272">
        <v>11</v>
      </c>
      <c r="Q85" s="751">
        <v>10</v>
      </c>
      <c r="R85" s="27"/>
      <c r="S85" s="9"/>
      <c r="T85" s="9"/>
      <c r="U85" s="10"/>
      <c r="V85" s="10"/>
      <c r="BP85" s="5"/>
    </row>
    <row r="86" spans="3:68" ht="15" customHeight="1" x14ac:dyDescent="0.25">
      <c r="C86" s="94"/>
      <c r="D86" s="269" t="s">
        <v>142</v>
      </c>
      <c r="E86" s="77">
        <f t="shared" si="16"/>
        <v>71</v>
      </c>
      <c r="F86" s="272">
        <v>11</v>
      </c>
      <c r="G86" s="272">
        <v>7</v>
      </c>
      <c r="H86" s="272">
        <v>12</v>
      </c>
      <c r="I86" s="272">
        <v>2</v>
      </c>
      <c r="J86" s="272">
        <v>7</v>
      </c>
      <c r="K86" s="272">
        <v>6</v>
      </c>
      <c r="L86" s="272">
        <v>3</v>
      </c>
      <c r="M86" s="272">
        <v>5</v>
      </c>
      <c r="N86" s="272">
        <v>3</v>
      </c>
      <c r="O86" s="272">
        <v>3</v>
      </c>
      <c r="P86" s="272">
        <v>4</v>
      </c>
      <c r="Q86" s="751">
        <v>8</v>
      </c>
      <c r="R86" s="27"/>
      <c r="S86" s="9"/>
      <c r="T86" s="9"/>
      <c r="U86" s="10"/>
      <c r="V86" s="10"/>
      <c r="BP86" s="5"/>
    </row>
    <row r="87" spans="3:68" ht="15" customHeight="1" x14ac:dyDescent="0.25">
      <c r="C87" s="267"/>
      <c r="D87" s="270" t="s">
        <v>143</v>
      </c>
      <c r="E87" s="77">
        <f t="shared" si="16"/>
        <v>17</v>
      </c>
      <c r="F87" s="273">
        <v>2</v>
      </c>
      <c r="G87" s="273">
        <v>1</v>
      </c>
      <c r="H87" s="273">
        <v>0</v>
      </c>
      <c r="I87" s="273">
        <v>1</v>
      </c>
      <c r="J87" s="273">
        <v>0</v>
      </c>
      <c r="K87" s="272">
        <v>1</v>
      </c>
      <c r="L87" s="272">
        <v>0</v>
      </c>
      <c r="M87" s="272">
        <v>0</v>
      </c>
      <c r="N87" s="272">
        <v>1</v>
      </c>
      <c r="O87" s="272">
        <v>0</v>
      </c>
      <c r="P87" s="272">
        <v>4</v>
      </c>
      <c r="Q87" s="751">
        <v>7</v>
      </c>
      <c r="R87" s="27"/>
      <c r="S87" s="9"/>
      <c r="T87" s="9"/>
      <c r="U87" s="10"/>
      <c r="V87" s="10"/>
      <c r="BP87" s="5"/>
    </row>
    <row r="88" spans="3:68" ht="20.25" hidden="1" customHeight="1" x14ac:dyDescent="0.25">
      <c r="C88" s="130" t="s">
        <v>214</v>
      </c>
      <c r="D88" s="131"/>
      <c r="E88" s="217">
        <f>SUM(F88:Q88)</f>
        <v>1632</v>
      </c>
      <c r="F88" s="132">
        <f>SUM(F89:F100)</f>
        <v>1632</v>
      </c>
      <c r="G88" s="132">
        <f t="shared" ref="G88:Q88" si="17">SUM(G89:G100)</f>
        <v>0</v>
      </c>
      <c r="H88" s="132">
        <f t="shared" si="17"/>
        <v>0</v>
      </c>
      <c r="I88" s="132">
        <f t="shared" si="17"/>
        <v>0</v>
      </c>
      <c r="J88" s="132">
        <f t="shared" si="17"/>
        <v>0</v>
      </c>
      <c r="K88" s="132">
        <f t="shared" si="17"/>
        <v>0</v>
      </c>
      <c r="L88" s="132">
        <f t="shared" si="17"/>
        <v>0</v>
      </c>
      <c r="M88" s="132">
        <f t="shared" si="17"/>
        <v>0</v>
      </c>
      <c r="N88" s="132">
        <f t="shared" si="17"/>
        <v>0</v>
      </c>
      <c r="O88" s="132">
        <f t="shared" si="17"/>
        <v>0</v>
      </c>
      <c r="P88" s="165">
        <f t="shared" si="17"/>
        <v>0</v>
      </c>
      <c r="Q88" s="470">
        <f t="shared" si="17"/>
        <v>0</v>
      </c>
      <c r="R88" s="421"/>
      <c r="S88" s="9"/>
      <c r="T88" s="9"/>
      <c r="U88" s="10"/>
      <c r="V88" s="10"/>
      <c r="BP88" s="5" t="s">
        <v>15</v>
      </c>
    </row>
    <row r="89" spans="3:68" ht="15" hidden="1" customHeight="1" x14ac:dyDescent="0.25">
      <c r="C89" s="76"/>
      <c r="D89" s="362" t="s">
        <v>101</v>
      </c>
      <c r="E89" s="77">
        <f t="shared" ref="E89:E106" si="18">SUM(F89:Q89)</f>
        <v>96</v>
      </c>
      <c r="F89" s="36">
        <v>96</v>
      </c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469"/>
      <c r="R89" s="421"/>
      <c r="S89" s="9"/>
      <c r="T89" s="9"/>
      <c r="U89" s="10"/>
      <c r="V89" s="10"/>
      <c r="BP89" s="5"/>
    </row>
    <row r="90" spans="3:68" ht="15" hidden="1" customHeight="1" x14ac:dyDescent="0.25">
      <c r="C90" s="76"/>
      <c r="D90" s="362" t="s">
        <v>89</v>
      </c>
      <c r="E90" s="77">
        <f t="shared" si="18"/>
        <v>240</v>
      </c>
      <c r="F90" s="36">
        <v>240</v>
      </c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469"/>
      <c r="R90" s="421"/>
      <c r="S90" s="9"/>
      <c r="T90" s="9"/>
      <c r="U90" s="10"/>
      <c r="V90" s="10"/>
      <c r="BP90" s="5"/>
    </row>
    <row r="91" spans="3:68" ht="15" hidden="1" customHeight="1" x14ac:dyDescent="0.25">
      <c r="C91" s="76"/>
      <c r="D91" s="362" t="s">
        <v>137</v>
      </c>
      <c r="E91" s="77">
        <f t="shared" si="18"/>
        <v>72</v>
      </c>
      <c r="F91" s="36">
        <v>72</v>
      </c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469"/>
      <c r="R91" s="421"/>
      <c r="S91" s="9"/>
      <c r="T91" s="63"/>
      <c r="U91" s="10"/>
      <c r="V91" s="10"/>
      <c r="BP91" s="5"/>
    </row>
    <row r="92" spans="3:68" ht="15" hidden="1" customHeight="1" x14ac:dyDescent="0.25">
      <c r="C92" s="76"/>
      <c r="D92" s="362" t="s">
        <v>138</v>
      </c>
      <c r="E92" s="77">
        <f t="shared" si="18"/>
        <v>24</v>
      </c>
      <c r="F92" s="36">
        <v>24</v>
      </c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469"/>
      <c r="R92" s="421"/>
      <c r="S92" s="581"/>
      <c r="T92" s="63"/>
      <c r="U92" s="10"/>
      <c r="V92" s="10"/>
      <c r="BP92" s="5"/>
    </row>
    <row r="93" spans="3:68" ht="15" hidden="1" customHeight="1" x14ac:dyDescent="0.25">
      <c r="C93" s="76"/>
      <c r="D93" s="362" t="s">
        <v>148</v>
      </c>
      <c r="E93" s="77">
        <f t="shared" si="18"/>
        <v>240</v>
      </c>
      <c r="F93" s="36">
        <v>240</v>
      </c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469"/>
      <c r="R93" s="421"/>
      <c r="S93" s="9"/>
      <c r="T93" s="63"/>
      <c r="U93" s="10"/>
      <c r="V93" s="10"/>
      <c r="BP93" s="5"/>
    </row>
    <row r="94" spans="3:68" ht="15" hidden="1" customHeight="1" x14ac:dyDescent="0.25">
      <c r="C94" s="76"/>
      <c r="D94" s="362" t="s">
        <v>91</v>
      </c>
      <c r="E94" s="77">
        <f t="shared" si="18"/>
        <v>288</v>
      </c>
      <c r="F94" s="36">
        <v>288</v>
      </c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469"/>
      <c r="R94" s="421"/>
      <c r="S94" s="9"/>
      <c r="T94" s="63"/>
      <c r="U94" s="10"/>
      <c r="V94" s="10"/>
      <c r="BP94" s="5"/>
    </row>
    <row r="95" spans="3:68" ht="15" hidden="1" customHeight="1" x14ac:dyDescent="0.25">
      <c r="C95" s="76"/>
      <c r="D95" s="362" t="s">
        <v>139</v>
      </c>
      <c r="E95" s="77">
        <f t="shared" si="18"/>
        <v>48</v>
      </c>
      <c r="F95" s="36">
        <v>48</v>
      </c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469"/>
      <c r="R95" s="421"/>
      <c r="S95" s="9"/>
      <c r="T95" s="63"/>
      <c r="U95" s="10"/>
      <c r="V95" s="10"/>
      <c r="BP95" s="5"/>
    </row>
    <row r="96" spans="3:68" ht="15" hidden="1" customHeight="1" x14ac:dyDescent="0.25">
      <c r="C96" s="76"/>
      <c r="D96" s="362" t="s">
        <v>140</v>
      </c>
      <c r="E96" s="77">
        <f t="shared" si="18"/>
        <v>72</v>
      </c>
      <c r="F96" s="36">
        <v>72</v>
      </c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469"/>
      <c r="R96" s="421"/>
      <c r="S96" s="9"/>
      <c r="T96" s="63"/>
      <c r="U96" s="10"/>
      <c r="V96" s="62"/>
      <c r="BP96" s="5"/>
    </row>
    <row r="97" spans="1:68" ht="15" hidden="1" customHeight="1" x14ac:dyDescent="0.25">
      <c r="C97" s="76"/>
      <c r="D97" s="362" t="s">
        <v>141</v>
      </c>
      <c r="E97" s="77">
        <f t="shared" si="18"/>
        <v>96</v>
      </c>
      <c r="F97" s="36">
        <v>96</v>
      </c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469"/>
      <c r="R97" s="421"/>
      <c r="S97" s="9"/>
      <c r="T97" s="63"/>
      <c r="U97" s="10"/>
      <c r="V97" s="10"/>
      <c r="BP97" s="5"/>
    </row>
    <row r="98" spans="1:68" ht="15" hidden="1" customHeight="1" x14ac:dyDescent="0.25">
      <c r="C98" s="76"/>
      <c r="D98" s="362" t="s">
        <v>93</v>
      </c>
      <c r="E98" s="77">
        <f t="shared" si="18"/>
        <v>264</v>
      </c>
      <c r="F98" s="36">
        <v>264</v>
      </c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469"/>
      <c r="R98" s="421"/>
      <c r="S98" s="9"/>
      <c r="T98" s="63"/>
      <c r="U98" s="10"/>
      <c r="V98" s="10"/>
      <c r="BP98" s="5"/>
    </row>
    <row r="99" spans="1:68" ht="15" hidden="1" customHeight="1" x14ac:dyDescent="0.25">
      <c r="C99" s="76"/>
      <c r="D99" s="362" t="s">
        <v>142</v>
      </c>
      <c r="E99" s="77">
        <f t="shared" si="18"/>
        <v>120</v>
      </c>
      <c r="F99" s="36">
        <v>120</v>
      </c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469"/>
      <c r="R99" s="421"/>
      <c r="S99" s="9"/>
      <c r="T99" s="63"/>
      <c r="U99" s="10"/>
      <c r="V99" s="10"/>
      <c r="BP99" s="5"/>
    </row>
    <row r="100" spans="1:68" ht="15" hidden="1" customHeight="1" x14ac:dyDescent="0.25">
      <c r="C100" s="142"/>
      <c r="D100" s="363" t="s">
        <v>143</v>
      </c>
      <c r="E100" s="89">
        <f t="shared" si="18"/>
        <v>72</v>
      </c>
      <c r="F100" s="90">
        <v>72</v>
      </c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752"/>
      <c r="R100" s="421"/>
      <c r="S100" s="9"/>
      <c r="T100" s="63"/>
      <c r="U100" s="10"/>
      <c r="V100" s="10"/>
      <c r="BP100" s="5"/>
    </row>
    <row r="101" spans="1:68" ht="20.25" hidden="1" customHeight="1" x14ac:dyDescent="0.25">
      <c r="A101" s="799"/>
      <c r="B101" s="799"/>
      <c r="C101" s="133" t="s">
        <v>214</v>
      </c>
      <c r="D101" s="47"/>
      <c r="E101" s="77">
        <f t="shared" si="18"/>
        <v>0</v>
      </c>
      <c r="F101" s="77">
        <f t="shared" ref="F101:Q101" si="19">SUM(F102:F107)</f>
        <v>0</v>
      </c>
      <c r="G101" s="77">
        <f t="shared" si="19"/>
        <v>0</v>
      </c>
      <c r="H101" s="165">
        <f t="shared" si="19"/>
        <v>0</v>
      </c>
      <c r="I101" s="165">
        <f t="shared" si="19"/>
        <v>0</v>
      </c>
      <c r="J101" s="165">
        <f t="shared" si="19"/>
        <v>0</v>
      </c>
      <c r="K101" s="117">
        <f t="shared" si="19"/>
        <v>0</v>
      </c>
      <c r="L101" s="117">
        <f t="shared" si="19"/>
        <v>0</v>
      </c>
      <c r="M101" s="346">
        <f t="shared" si="19"/>
        <v>0</v>
      </c>
      <c r="N101" s="117">
        <f t="shared" si="19"/>
        <v>0</v>
      </c>
      <c r="O101" s="117">
        <f t="shared" si="19"/>
        <v>0</v>
      </c>
      <c r="P101" s="117">
        <f t="shared" si="19"/>
        <v>0</v>
      </c>
      <c r="Q101" s="606">
        <f t="shared" si="19"/>
        <v>0</v>
      </c>
      <c r="R101" s="27"/>
      <c r="S101" s="9"/>
      <c r="T101" s="63"/>
      <c r="U101" s="10"/>
      <c r="V101" s="10"/>
      <c r="BP101" s="5" t="s">
        <v>17</v>
      </c>
    </row>
    <row r="102" spans="1:68" ht="15" hidden="1" customHeight="1" x14ac:dyDescent="0.25">
      <c r="A102" s="574"/>
      <c r="B102" s="574"/>
      <c r="C102" s="80"/>
      <c r="D102" s="362" t="s">
        <v>145</v>
      </c>
      <c r="E102" s="77">
        <f t="shared" si="18"/>
        <v>0</v>
      </c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471"/>
      <c r="R102" s="27"/>
      <c r="BP102" s="5"/>
    </row>
    <row r="103" spans="1:68" ht="15" hidden="1" customHeight="1" x14ac:dyDescent="0.25">
      <c r="A103" s="574"/>
      <c r="B103" s="574"/>
      <c r="C103" s="80"/>
      <c r="D103" s="362" t="s">
        <v>147</v>
      </c>
      <c r="E103" s="77">
        <f t="shared" si="18"/>
        <v>0</v>
      </c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471"/>
      <c r="R103" s="27"/>
      <c r="S103" s="9"/>
      <c r="T103" s="63"/>
      <c r="U103" s="10"/>
      <c r="V103" s="10"/>
      <c r="BP103" s="5"/>
    </row>
    <row r="104" spans="1:68" ht="15" hidden="1" customHeight="1" x14ac:dyDescent="0.25">
      <c r="A104" s="574"/>
      <c r="B104" s="574"/>
      <c r="C104" s="80"/>
      <c r="D104" s="362" t="s">
        <v>146</v>
      </c>
      <c r="E104" s="77">
        <f t="shared" si="18"/>
        <v>0</v>
      </c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471"/>
      <c r="R104" s="27"/>
      <c r="S104" s="9"/>
      <c r="T104" s="63"/>
      <c r="U104" s="10"/>
      <c r="V104" s="10"/>
      <c r="BP104" s="5"/>
    </row>
    <row r="105" spans="1:68" ht="15" hidden="1" customHeight="1" x14ac:dyDescent="0.25">
      <c r="A105" s="574"/>
      <c r="B105" s="574"/>
      <c r="C105" s="80"/>
      <c r="D105" s="362" t="s">
        <v>154</v>
      </c>
      <c r="E105" s="77">
        <f t="shared" si="18"/>
        <v>0</v>
      </c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471"/>
      <c r="R105" s="27"/>
      <c r="S105" s="9"/>
      <c r="T105" s="63"/>
      <c r="U105" s="10"/>
      <c r="V105" s="10"/>
      <c r="BP105" s="5"/>
    </row>
    <row r="106" spans="1:68" ht="15" hidden="1" customHeight="1" x14ac:dyDescent="0.25">
      <c r="A106" s="574"/>
      <c r="B106" s="574"/>
      <c r="C106" s="80"/>
      <c r="D106" s="362" t="s">
        <v>121</v>
      </c>
      <c r="E106" s="77">
        <f t="shared" si="18"/>
        <v>0</v>
      </c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471"/>
      <c r="R106" s="27"/>
      <c r="S106" s="9"/>
      <c r="T106" s="63"/>
      <c r="U106" s="10"/>
      <c r="V106" s="10"/>
      <c r="BP106" s="5"/>
    </row>
    <row r="107" spans="1:68" ht="15" hidden="1" customHeight="1" x14ac:dyDescent="0.25">
      <c r="A107" s="574"/>
      <c r="B107" s="574"/>
      <c r="C107" s="80"/>
      <c r="D107" s="78" t="s">
        <v>215</v>
      </c>
      <c r="E107" s="77">
        <f t="shared" ref="E107" si="20">SUM(F107:Q107)</f>
        <v>0</v>
      </c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471"/>
      <c r="R107" s="27"/>
      <c r="S107" s="9"/>
      <c r="T107" s="63"/>
      <c r="U107" s="10"/>
      <c r="V107" s="10"/>
      <c r="BP107" s="5"/>
    </row>
    <row r="108" spans="1:68" ht="20.25" hidden="1" customHeight="1" x14ac:dyDescent="0.25">
      <c r="C108" s="130" t="s">
        <v>216</v>
      </c>
      <c r="D108" s="131"/>
      <c r="E108" s="576">
        <f>SUM(F108:Q108)</f>
        <v>0</v>
      </c>
      <c r="F108" s="576">
        <f>SUM(F109:F120)</f>
        <v>0</v>
      </c>
      <c r="G108" s="576">
        <f t="shared" ref="G108:Q108" si="21">SUM(G109:G120)</f>
        <v>0</v>
      </c>
      <c r="H108" s="576">
        <f t="shared" si="21"/>
        <v>0</v>
      </c>
      <c r="I108" s="576">
        <f t="shared" si="21"/>
        <v>0</v>
      </c>
      <c r="J108" s="576">
        <f t="shared" si="21"/>
        <v>0</v>
      </c>
      <c r="K108" s="576">
        <f t="shared" si="21"/>
        <v>0</v>
      </c>
      <c r="L108" s="576">
        <f t="shared" si="21"/>
        <v>0</v>
      </c>
      <c r="M108" s="576">
        <f t="shared" si="21"/>
        <v>0</v>
      </c>
      <c r="N108" s="576">
        <f t="shared" si="21"/>
        <v>0</v>
      </c>
      <c r="O108" s="576">
        <f t="shared" si="21"/>
        <v>0</v>
      </c>
      <c r="P108" s="579">
        <f t="shared" si="21"/>
        <v>0</v>
      </c>
      <c r="Q108" s="470">
        <f t="shared" si="21"/>
        <v>0</v>
      </c>
      <c r="R108" s="421"/>
      <c r="S108" s="9"/>
      <c r="T108" s="9"/>
      <c r="U108" s="10"/>
      <c r="V108" s="10"/>
      <c r="BP108" s="5" t="s">
        <v>15</v>
      </c>
    </row>
    <row r="109" spans="1:68" ht="15" hidden="1" customHeight="1" x14ac:dyDescent="0.25">
      <c r="C109" s="76"/>
      <c r="D109" s="362" t="s">
        <v>101</v>
      </c>
      <c r="E109" s="577">
        <f t="shared" ref="E109:E127" si="22">SUM(F109:Q109)</f>
        <v>0</v>
      </c>
      <c r="F109" s="575"/>
      <c r="G109" s="575"/>
      <c r="H109" s="575"/>
      <c r="I109" s="642"/>
      <c r="J109" s="642"/>
      <c r="K109" s="642"/>
      <c r="L109" s="642"/>
      <c r="M109" s="642"/>
      <c r="N109" s="642"/>
      <c r="O109" s="642"/>
      <c r="P109" s="642"/>
      <c r="Q109" s="469"/>
      <c r="R109" s="421"/>
      <c r="S109" s="9"/>
      <c r="T109" s="9"/>
      <c r="U109" s="10"/>
      <c r="V109" s="10"/>
      <c r="BP109" s="5"/>
    </row>
    <row r="110" spans="1:68" ht="15" hidden="1" customHeight="1" x14ac:dyDescent="0.25">
      <c r="C110" s="76"/>
      <c r="D110" s="362" t="s">
        <v>89</v>
      </c>
      <c r="E110" s="577">
        <f t="shared" si="22"/>
        <v>0</v>
      </c>
      <c r="F110" s="575"/>
      <c r="G110" s="575"/>
      <c r="H110" s="575"/>
      <c r="I110" s="642"/>
      <c r="J110" s="642"/>
      <c r="K110" s="642"/>
      <c r="L110" s="642"/>
      <c r="M110" s="642"/>
      <c r="N110" s="642"/>
      <c r="O110" s="642"/>
      <c r="P110" s="642"/>
      <c r="Q110" s="469"/>
      <c r="R110" s="421"/>
      <c r="S110" s="9"/>
      <c r="T110" s="9"/>
      <c r="U110" s="10"/>
      <c r="V110" s="10"/>
      <c r="BP110" s="5"/>
    </row>
    <row r="111" spans="1:68" ht="15" hidden="1" customHeight="1" x14ac:dyDescent="0.25">
      <c r="C111" s="76"/>
      <c r="D111" s="362" t="s">
        <v>137</v>
      </c>
      <c r="E111" s="577">
        <f t="shared" si="22"/>
        <v>0</v>
      </c>
      <c r="F111" s="575"/>
      <c r="G111" s="575"/>
      <c r="H111" s="575"/>
      <c r="I111" s="642"/>
      <c r="J111" s="642"/>
      <c r="K111" s="642"/>
      <c r="L111" s="642"/>
      <c r="M111" s="642"/>
      <c r="N111" s="642"/>
      <c r="O111" s="642"/>
      <c r="P111" s="642"/>
      <c r="Q111" s="469"/>
      <c r="R111" s="421"/>
      <c r="S111" s="9"/>
      <c r="T111" s="63"/>
      <c r="U111" s="10"/>
      <c r="V111" s="10"/>
      <c r="BP111" s="5"/>
    </row>
    <row r="112" spans="1:68" ht="15" hidden="1" customHeight="1" x14ac:dyDescent="0.25">
      <c r="C112" s="76"/>
      <c r="D112" s="362" t="s">
        <v>138</v>
      </c>
      <c r="E112" s="577">
        <f t="shared" si="22"/>
        <v>0</v>
      </c>
      <c r="F112" s="575"/>
      <c r="G112" s="575"/>
      <c r="H112" s="575"/>
      <c r="I112" s="642"/>
      <c r="J112" s="642"/>
      <c r="K112" s="642"/>
      <c r="L112" s="642"/>
      <c r="M112" s="642"/>
      <c r="N112" s="642"/>
      <c r="O112" s="642"/>
      <c r="P112" s="642"/>
      <c r="Q112" s="469"/>
      <c r="R112" s="421"/>
      <c r="S112" s="9"/>
      <c r="T112" s="63"/>
      <c r="U112" s="10"/>
      <c r="V112" s="10"/>
      <c r="BP112" s="5"/>
    </row>
    <row r="113" spans="1:68" ht="15" hidden="1" customHeight="1" x14ac:dyDescent="0.25">
      <c r="C113" s="76"/>
      <c r="D113" s="362" t="s">
        <v>148</v>
      </c>
      <c r="E113" s="577">
        <f t="shared" si="22"/>
        <v>0</v>
      </c>
      <c r="F113" s="575"/>
      <c r="G113" s="575"/>
      <c r="H113" s="575"/>
      <c r="I113" s="642"/>
      <c r="J113" s="642"/>
      <c r="K113" s="642"/>
      <c r="L113" s="642"/>
      <c r="M113" s="642"/>
      <c r="N113" s="642"/>
      <c r="O113" s="642"/>
      <c r="P113" s="642"/>
      <c r="Q113" s="469"/>
      <c r="R113" s="421"/>
      <c r="S113" s="9"/>
      <c r="T113" s="63"/>
      <c r="U113" s="10"/>
      <c r="V113" s="10"/>
      <c r="BP113" s="5"/>
    </row>
    <row r="114" spans="1:68" ht="15" hidden="1" customHeight="1" x14ac:dyDescent="0.25">
      <c r="C114" s="76"/>
      <c r="D114" s="362" t="s">
        <v>91</v>
      </c>
      <c r="E114" s="577">
        <f t="shared" si="22"/>
        <v>0</v>
      </c>
      <c r="F114" s="575"/>
      <c r="G114" s="575"/>
      <c r="H114" s="575"/>
      <c r="I114" s="642"/>
      <c r="J114" s="642"/>
      <c r="K114" s="642"/>
      <c r="L114" s="642"/>
      <c r="M114" s="642"/>
      <c r="N114" s="642"/>
      <c r="O114" s="642"/>
      <c r="P114" s="642"/>
      <c r="Q114" s="469"/>
      <c r="R114" s="421"/>
      <c r="S114" s="9"/>
      <c r="T114" s="63"/>
      <c r="U114" s="10"/>
      <c r="V114" s="10"/>
      <c r="BP114" s="5"/>
    </row>
    <row r="115" spans="1:68" ht="15" hidden="1" customHeight="1" x14ac:dyDescent="0.25">
      <c r="C115" s="76"/>
      <c r="D115" s="362" t="s">
        <v>139</v>
      </c>
      <c r="E115" s="577">
        <f t="shared" si="22"/>
        <v>0</v>
      </c>
      <c r="F115" s="575"/>
      <c r="G115" s="575"/>
      <c r="H115" s="575"/>
      <c r="I115" s="642"/>
      <c r="J115" s="642"/>
      <c r="K115" s="642"/>
      <c r="L115" s="642"/>
      <c r="M115" s="642"/>
      <c r="N115" s="642"/>
      <c r="O115" s="642"/>
      <c r="P115" s="642"/>
      <c r="Q115" s="469"/>
      <c r="R115" s="421"/>
      <c r="S115" s="9"/>
      <c r="T115" s="63"/>
      <c r="U115" s="10"/>
      <c r="V115" s="10"/>
      <c r="BP115" s="5"/>
    </row>
    <row r="116" spans="1:68" ht="15" hidden="1" customHeight="1" x14ac:dyDescent="0.25">
      <c r="C116" s="76"/>
      <c r="D116" s="362" t="s">
        <v>140</v>
      </c>
      <c r="E116" s="577">
        <f t="shared" si="22"/>
        <v>0</v>
      </c>
      <c r="F116" s="575"/>
      <c r="G116" s="575"/>
      <c r="H116" s="575"/>
      <c r="I116" s="642"/>
      <c r="J116" s="642"/>
      <c r="K116" s="642"/>
      <c r="L116" s="642"/>
      <c r="M116" s="642"/>
      <c r="N116" s="642"/>
      <c r="O116" s="642"/>
      <c r="P116" s="642"/>
      <c r="Q116" s="469"/>
      <c r="R116" s="421"/>
      <c r="S116" s="9"/>
      <c r="T116" s="63"/>
      <c r="U116" s="10"/>
      <c r="V116" s="62"/>
      <c r="BP116" s="5"/>
    </row>
    <row r="117" spans="1:68" ht="15" hidden="1" customHeight="1" x14ac:dyDescent="0.25">
      <c r="C117" s="76"/>
      <c r="D117" s="362" t="s">
        <v>141</v>
      </c>
      <c r="E117" s="577">
        <f t="shared" si="22"/>
        <v>0</v>
      </c>
      <c r="F117" s="575"/>
      <c r="G117" s="575"/>
      <c r="H117" s="575"/>
      <c r="I117" s="642"/>
      <c r="J117" s="642"/>
      <c r="K117" s="642"/>
      <c r="L117" s="642"/>
      <c r="M117" s="642"/>
      <c r="N117" s="642"/>
      <c r="O117" s="642"/>
      <c r="P117" s="642"/>
      <c r="Q117" s="469"/>
      <c r="R117" s="421"/>
      <c r="S117" s="9"/>
      <c r="T117" s="63"/>
      <c r="U117" s="10"/>
      <c r="V117" s="10"/>
      <c r="BP117" s="5"/>
    </row>
    <row r="118" spans="1:68" ht="15" hidden="1" customHeight="1" x14ac:dyDescent="0.25">
      <c r="C118" s="76"/>
      <c r="D118" s="362" t="s">
        <v>93</v>
      </c>
      <c r="E118" s="577">
        <f t="shared" si="22"/>
        <v>0</v>
      </c>
      <c r="F118" s="575"/>
      <c r="G118" s="575"/>
      <c r="H118" s="575"/>
      <c r="I118" s="642"/>
      <c r="J118" s="642"/>
      <c r="K118" s="642"/>
      <c r="L118" s="642"/>
      <c r="M118" s="642"/>
      <c r="N118" s="642"/>
      <c r="O118" s="642"/>
      <c r="P118" s="642"/>
      <c r="Q118" s="469"/>
      <c r="R118" s="421"/>
      <c r="S118" s="9"/>
      <c r="T118" s="63"/>
      <c r="U118" s="10"/>
      <c r="V118" s="10"/>
      <c r="BP118" s="5"/>
    </row>
    <row r="119" spans="1:68" ht="15" hidden="1" customHeight="1" x14ac:dyDescent="0.25">
      <c r="C119" s="76"/>
      <c r="D119" s="362" t="s">
        <v>142</v>
      </c>
      <c r="E119" s="577">
        <f t="shared" si="22"/>
        <v>0</v>
      </c>
      <c r="F119" s="575"/>
      <c r="G119" s="575"/>
      <c r="H119" s="575"/>
      <c r="I119" s="642"/>
      <c r="J119" s="642"/>
      <c r="K119" s="642"/>
      <c r="L119" s="642"/>
      <c r="M119" s="642"/>
      <c r="N119" s="642"/>
      <c r="O119" s="642"/>
      <c r="P119" s="642"/>
      <c r="Q119" s="469"/>
      <c r="R119" s="421"/>
      <c r="S119" s="9"/>
      <c r="T119" s="63"/>
      <c r="U119" s="10"/>
      <c r="V119" s="10"/>
      <c r="BP119" s="5"/>
    </row>
    <row r="120" spans="1:68" ht="15" hidden="1" customHeight="1" x14ac:dyDescent="0.25">
      <c r="C120" s="142"/>
      <c r="D120" s="363" t="s">
        <v>143</v>
      </c>
      <c r="E120" s="578">
        <f t="shared" si="22"/>
        <v>0</v>
      </c>
      <c r="F120" s="575"/>
      <c r="G120" s="575"/>
      <c r="H120" s="575"/>
      <c r="I120" s="642"/>
      <c r="J120" s="642"/>
      <c r="K120" s="642"/>
      <c r="L120" s="642"/>
      <c r="M120" s="642"/>
      <c r="N120" s="642"/>
      <c r="O120" s="642"/>
      <c r="P120" s="642"/>
      <c r="Q120" s="752"/>
      <c r="R120" s="421"/>
      <c r="S120" s="9"/>
      <c r="T120" s="63"/>
      <c r="U120" s="10"/>
      <c r="V120" s="10"/>
      <c r="BP120" s="5"/>
    </row>
    <row r="121" spans="1:68" ht="20.25" hidden="1" customHeight="1" x14ac:dyDescent="0.25">
      <c r="A121" s="799"/>
      <c r="B121" s="799"/>
      <c r="C121" s="130" t="s">
        <v>216</v>
      </c>
      <c r="D121" s="47"/>
      <c r="E121" s="577">
        <f t="shared" si="22"/>
        <v>0</v>
      </c>
      <c r="F121" s="577">
        <f t="shared" ref="F121:Q121" si="23">SUM(F122:F127)</f>
        <v>0</v>
      </c>
      <c r="G121" s="577">
        <f t="shared" si="23"/>
        <v>0</v>
      </c>
      <c r="H121" s="579">
        <f t="shared" si="23"/>
        <v>0</v>
      </c>
      <c r="I121" s="579">
        <f t="shared" si="23"/>
        <v>0</v>
      </c>
      <c r="J121" s="579">
        <f t="shared" si="23"/>
        <v>0</v>
      </c>
      <c r="K121" s="580">
        <f t="shared" si="23"/>
        <v>0</v>
      </c>
      <c r="L121" s="580">
        <f t="shared" si="23"/>
        <v>0</v>
      </c>
      <c r="M121" s="580">
        <f t="shared" si="23"/>
        <v>0</v>
      </c>
      <c r="N121" s="580">
        <f t="shared" si="23"/>
        <v>0</v>
      </c>
      <c r="O121" s="580">
        <f t="shared" si="23"/>
        <v>0</v>
      </c>
      <c r="P121" s="580">
        <f t="shared" si="23"/>
        <v>0</v>
      </c>
      <c r="Q121" s="606">
        <f t="shared" si="23"/>
        <v>0</v>
      </c>
      <c r="R121" s="27"/>
      <c r="S121" s="9"/>
      <c r="T121" s="63"/>
      <c r="U121" s="10"/>
      <c r="V121" s="10"/>
      <c r="BP121" s="5" t="s">
        <v>17</v>
      </c>
    </row>
    <row r="122" spans="1:68" ht="15" hidden="1" customHeight="1" x14ac:dyDescent="0.25">
      <c r="A122" s="574"/>
      <c r="B122" s="574"/>
      <c r="C122" s="80"/>
      <c r="D122" s="362" t="s">
        <v>145</v>
      </c>
      <c r="E122" s="577">
        <f t="shared" si="22"/>
        <v>0</v>
      </c>
      <c r="F122" s="575"/>
      <c r="G122" s="575"/>
      <c r="H122" s="575"/>
      <c r="I122" s="642"/>
      <c r="J122" s="642"/>
      <c r="K122" s="642"/>
      <c r="L122" s="642"/>
      <c r="M122" s="642"/>
      <c r="N122" s="642"/>
      <c r="O122" s="642"/>
      <c r="P122" s="642"/>
      <c r="Q122" s="471"/>
      <c r="R122" s="27"/>
      <c r="BP122" s="5"/>
    </row>
    <row r="123" spans="1:68" ht="15" hidden="1" customHeight="1" x14ac:dyDescent="0.25">
      <c r="A123" s="574"/>
      <c r="B123" s="574"/>
      <c r="C123" s="80"/>
      <c r="D123" s="362" t="s">
        <v>147</v>
      </c>
      <c r="E123" s="577">
        <f t="shared" si="22"/>
        <v>0</v>
      </c>
      <c r="F123" s="575"/>
      <c r="G123" s="575"/>
      <c r="H123" s="575"/>
      <c r="I123" s="642"/>
      <c r="J123" s="642"/>
      <c r="K123" s="642"/>
      <c r="L123" s="642"/>
      <c r="M123" s="642"/>
      <c r="N123" s="642"/>
      <c r="O123" s="642"/>
      <c r="P123" s="642"/>
      <c r="Q123" s="471"/>
      <c r="R123" s="27"/>
      <c r="S123" s="9"/>
      <c r="T123" s="63"/>
      <c r="U123" s="10"/>
      <c r="V123" s="10"/>
      <c r="BP123" s="5"/>
    </row>
    <row r="124" spans="1:68" ht="15" hidden="1" customHeight="1" x14ac:dyDescent="0.25">
      <c r="A124" s="574"/>
      <c r="B124" s="574"/>
      <c r="C124" s="80"/>
      <c r="D124" s="362" t="s">
        <v>146</v>
      </c>
      <c r="E124" s="577">
        <f t="shared" si="22"/>
        <v>0</v>
      </c>
      <c r="F124" s="575"/>
      <c r="G124" s="575"/>
      <c r="H124" s="575"/>
      <c r="I124" s="642"/>
      <c r="J124" s="642"/>
      <c r="K124" s="642"/>
      <c r="L124" s="642"/>
      <c r="M124" s="642"/>
      <c r="N124" s="642"/>
      <c r="O124" s="642"/>
      <c r="P124" s="642"/>
      <c r="Q124" s="471"/>
      <c r="R124" s="27"/>
      <c r="S124" s="9"/>
      <c r="T124" s="63"/>
      <c r="U124" s="10"/>
      <c r="V124" s="10"/>
      <c r="BP124" s="5"/>
    </row>
    <row r="125" spans="1:68" ht="15" hidden="1" customHeight="1" x14ac:dyDescent="0.25">
      <c r="A125" s="574"/>
      <c r="B125" s="574"/>
      <c r="C125" s="80"/>
      <c r="D125" s="362" t="s">
        <v>154</v>
      </c>
      <c r="E125" s="577">
        <f t="shared" si="22"/>
        <v>0</v>
      </c>
      <c r="F125" s="575"/>
      <c r="G125" s="575"/>
      <c r="H125" s="575"/>
      <c r="I125" s="642"/>
      <c r="J125" s="642"/>
      <c r="K125" s="642"/>
      <c r="L125" s="642"/>
      <c r="M125" s="642"/>
      <c r="N125" s="642"/>
      <c r="O125" s="642"/>
      <c r="P125" s="642"/>
      <c r="Q125" s="471"/>
      <c r="R125" s="27"/>
      <c r="S125" s="9"/>
      <c r="T125" s="63"/>
      <c r="U125" s="10"/>
      <c r="V125" s="10"/>
      <c r="BP125" s="5"/>
    </row>
    <row r="126" spans="1:68" ht="15" hidden="1" customHeight="1" x14ac:dyDescent="0.25">
      <c r="A126" s="574"/>
      <c r="B126" s="574"/>
      <c r="C126" s="80"/>
      <c r="D126" s="362" t="s">
        <v>121</v>
      </c>
      <c r="E126" s="577">
        <f t="shared" si="22"/>
        <v>0</v>
      </c>
      <c r="F126" s="575"/>
      <c r="G126" s="575"/>
      <c r="H126" s="575"/>
      <c r="I126" s="642"/>
      <c r="J126" s="642"/>
      <c r="K126" s="642"/>
      <c r="L126" s="642"/>
      <c r="M126" s="642"/>
      <c r="N126" s="642"/>
      <c r="O126" s="642"/>
      <c r="P126" s="642"/>
      <c r="Q126" s="471"/>
      <c r="R126" s="27"/>
      <c r="S126" s="9"/>
      <c r="T126" s="63"/>
      <c r="U126" s="10"/>
      <c r="V126" s="10"/>
      <c r="BP126" s="5"/>
    </row>
    <row r="127" spans="1:68" ht="15" hidden="1" customHeight="1" x14ac:dyDescent="0.25">
      <c r="A127" s="574"/>
      <c r="B127" s="574"/>
      <c r="C127" s="80"/>
      <c r="D127" s="78" t="s">
        <v>215</v>
      </c>
      <c r="E127" s="577">
        <f t="shared" si="22"/>
        <v>0</v>
      </c>
      <c r="F127" s="575"/>
      <c r="G127" s="575"/>
      <c r="H127" s="575"/>
      <c r="I127" s="642"/>
      <c r="J127" s="642"/>
      <c r="K127" s="642"/>
      <c r="L127" s="642"/>
      <c r="M127" s="642"/>
      <c r="N127" s="642"/>
      <c r="O127" s="36"/>
      <c r="P127" s="36"/>
      <c r="Q127" s="471"/>
      <c r="R127" s="27"/>
      <c r="S127" s="9"/>
      <c r="T127" s="63"/>
      <c r="U127" s="10"/>
      <c r="V127" s="10"/>
      <c r="BP127" s="5"/>
    </row>
    <row r="128" spans="1:68" ht="15" customHeight="1" x14ac:dyDescent="0.25">
      <c r="C128" s="227" t="s">
        <v>70</v>
      </c>
      <c r="D128" s="228"/>
      <c r="E128" s="232">
        <f t="shared" ref="E128:Q128" si="24">E135/E6</f>
        <v>0.91842610364683297</v>
      </c>
      <c r="F128" s="232">
        <f t="shared" si="24"/>
        <v>0.89473684210526316</v>
      </c>
      <c r="G128" s="232">
        <f t="shared" si="24"/>
        <v>0.94280442804428044</v>
      </c>
      <c r="H128" s="232">
        <f t="shared" si="24"/>
        <v>0.8917322834645669</v>
      </c>
      <c r="I128" s="232">
        <f t="shared" si="24"/>
        <v>0.94074074074074077</v>
      </c>
      <c r="J128" s="232">
        <f t="shared" si="24"/>
        <v>0.9059674502712477</v>
      </c>
      <c r="K128" s="232">
        <f t="shared" si="24"/>
        <v>0.88818565400843885</v>
      </c>
      <c r="L128" s="232">
        <f t="shared" si="24"/>
        <v>0.88030888030888033</v>
      </c>
      <c r="M128" s="232">
        <f t="shared" si="24"/>
        <v>0.80761904761904757</v>
      </c>
      <c r="N128" s="232">
        <f t="shared" si="24"/>
        <v>0.98681732580037662</v>
      </c>
      <c r="O128" s="232">
        <f t="shared" si="24"/>
        <v>0.96064400715563503</v>
      </c>
      <c r="P128" s="743">
        <f t="shared" si="24"/>
        <v>0.97353497164461245</v>
      </c>
      <c r="Q128" s="753">
        <f t="shared" si="24"/>
        <v>0.93775100401606426</v>
      </c>
      <c r="R128" s="27"/>
      <c r="S128" s="9"/>
      <c r="T128" s="9"/>
      <c r="U128" s="10"/>
      <c r="V128" s="10"/>
      <c r="BP128" s="5" t="s">
        <v>25</v>
      </c>
    </row>
    <row r="129" spans="1:68" ht="15" customHeight="1" x14ac:dyDescent="0.25">
      <c r="C129" s="227" t="s">
        <v>71</v>
      </c>
      <c r="D129" s="233"/>
      <c r="E129" s="234">
        <f t="shared" ref="E129:Q129" si="25">E73/E6</f>
        <v>0.17338451695457455</v>
      </c>
      <c r="F129" s="234">
        <f t="shared" si="25"/>
        <v>0.18736842105263157</v>
      </c>
      <c r="G129" s="234">
        <f t="shared" si="25"/>
        <v>0.15313653136531366</v>
      </c>
      <c r="H129" s="234">
        <f t="shared" si="25"/>
        <v>0.18110236220472442</v>
      </c>
      <c r="I129" s="234">
        <f t="shared" si="25"/>
        <v>0.14444444444444443</v>
      </c>
      <c r="J129" s="234">
        <f t="shared" si="25"/>
        <v>0.15913200723327306</v>
      </c>
      <c r="K129" s="234">
        <f t="shared" si="25"/>
        <v>0.16455696202531644</v>
      </c>
      <c r="L129" s="234">
        <f t="shared" si="25"/>
        <v>0.16795366795366795</v>
      </c>
      <c r="M129" s="234">
        <f t="shared" si="25"/>
        <v>0.16</v>
      </c>
      <c r="N129" s="234">
        <f t="shared" si="25"/>
        <v>0.2071563088512241</v>
      </c>
      <c r="O129" s="234">
        <f t="shared" si="25"/>
        <v>0.18604651162790697</v>
      </c>
      <c r="P129" s="744">
        <f t="shared" si="25"/>
        <v>0.16446124763705103</v>
      </c>
      <c r="Q129" s="754">
        <f t="shared" si="25"/>
        <v>0.20883534136546184</v>
      </c>
      <c r="R129" s="27"/>
      <c r="S129" s="9"/>
      <c r="T129" s="9"/>
      <c r="U129" s="10"/>
      <c r="V129" s="10"/>
      <c r="BP129" s="5" t="s">
        <v>27</v>
      </c>
    </row>
    <row r="130" spans="1:68" ht="15" customHeight="1" x14ac:dyDescent="0.25">
      <c r="C130" s="227" t="s">
        <v>203</v>
      </c>
      <c r="D130" s="233"/>
      <c r="E130" s="544">
        <f t="shared" ref="E130:Q130" si="26">E72/(E6+E43-E73)</f>
        <v>0.87253081208846872</v>
      </c>
      <c r="F130" s="544">
        <f t="shared" si="26"/>
        <v>0.88735632183908042</v>
      </c>
      <c r="G130" s="544">
        <f t="shared" si="26"/>
        <v>0.89473684210526316</v>
      </c>
      <c r="H130" s="544">
        <f t="shared" si="26"/>
        <v>0.84725050916496947</v>
      </c>
      <c r="I130" s="544">
        <f t="shared" si="26"/>
        <v>0.88</v>
      </c>
      <c r="J130" s="544">
        <f t="shared" si="26"/>
        <v>0.88740458015267176</v>
      </c>
      <c r="K130" s="544">
        <f t="shared" si="26"/>
        <v>0.88988764044943824</v>
      </c>
      <c r="L130" s="544">
        <f t="shared" si="26"/>
        <v>0.87959183673469388</v>
      </c>
      <c r="M130" s="544">
        <f t="shared" si="26"/>
        <v>0.89816700610997968</v>
      </c>
      <c r="N130" s="544">
        <f t="shared" si="26"/>
        <v>0.86625514403292181</v>
      </c>
      <c r="O130" s="544">
        <f t="shared" si="26"/>
        <v>0.85046728971962615</v>
      </c>
      <c r="P130" s="544">
        <f t="shared" si="26"/>
        <v>0.85</v>
      </c>
      <c r="Q130" s="755">
        <f t="shared" si="26"/>
        <v>0.84188034188034189</v>
      </c>
      <c r="R130" s="27"/>
      <c r="S130" s="9"/>
      <c r="T130" s="9"/>
      <c r="U130" s="10"/>
      <c r="V130" s="10"/>
      <c r="BP130" s="5"/>
    </row>
    <row r="131" spans="1:68" ht="15" customHeight="1" x14ac:dyDescent="0.25">
      <c r="A131" s="14"/>
      <c r="C131" s="227" t="s">
        <v>69</v>
      </c>
      <c r="D131" s="228"/>
      <c r="E131" s="386">
        <f>AVERAGE(F131:Q131)</f>
        <v>12</v>
      </c>
      <c r="F131" s="235">
        <v>12</v>
      </c>
      <c r="G131" s="235">
        <v>12</v>
      </c>
      <c r="H131" s="235">
        <v>12</v>
      </c>
      <c r="I131" s="235">
        <v>12</v>
      </c>
      <c r="J131" s="235">
        <v>12</v>
      </c>
      <c r="K131" s="235">
        <v>12</v>
      </c>
      <c r="L131" s="235">
        <v>12</v>
      </c>
      <c r="M131" s="235">
        <v>12</v>
      </c>
      <c r="N131" s="235">
        <v>12</v>
      </c>
      <c r="O131" s="235">
        <v>12</v>
      </c>
      <c r="P131" s="745">
        <v>12</v>
      </c>
      <c r="Q131" s="756">
        <v>12</v>
      </c>
      <c r="R131" s="27"/>
      <c r="S131" s="9"/>
      <c r="T131" s="63"/>
      <c r="U131" s="10"/>
      <c r="V131" s="10"/>
      <c r="BP131" s="5" t="s">
        <v>18</v>
      </c>
    </row>
    <row r="132" spans="1:68" ht="15" customHeight="1" x14ac:dyDescent="0.25">
      <c r="C132" s="227" t="s">
        <v>73</v>
      </c>
      <c r="D132" s="228"/>
      <c r="E132" s="236">
        <f t="shared" ref="E132:Q132" si="27">(E6+E21)/E131</f>
        <v>742.25</v>
      </c>
      <c r="F132" s="236">
        <f t="shared" si="27"/>
        <v>61.916666666666664</v>
      </c>
      <c r="G132" s="236">
        <f t="shared" si="27"/>
        <v>62</v>
      </c>
      <c r="H132" s="236">
        <f t="shared" si="27"/>
        <v>62.75</v>
      </c>
      <c r="I132" s="236">
        <f t="shared" si="27"/>
        <v>63.583333333333336</v>
      </c>
      <c r="J132" s="236">
        <f t="shared" si="27"/>
        <v>63.5</v>
      </c>
      <c r="K132" s="236">
        <f t="shared" si="27"/>
        <v>56.5</v>
      </c>
      <c r="L132" s="236">
        <f t="shared" si="27"/>
        <v>60.5</v>
      </c>
      <c r="M132" s="236">
        <f t="shared" si="27"/>
        <v>62.5</v>
      </c>
      <c r="N132" s="236">
        <f t="shared" si="27"/>
        <v>62.25</v>
      </c>
      <c r="O132" s="236">
        <f t="shared" si="27"/>
        <v>65.25</v>
      </c>
      <c r="P132" s="236">
        <f t="shared" si="27"/>
        <v>63.75</v>
      </c>
      <c r="Q132" s="757">
        <f t="shared" si="27"/>
        <v>57.75</v>
      </c>
      <c r="R132" s="28"/>
      <c r="S132" s="9"/>
      <c r="T132" s="9"/>
      <c r="U132" s="10"/>
      <c r="V132" s="10"/>
      <c r="BP132" s="5" t="s">
        <v>28</v>
      </c>
    </row>
    <row r="133" spans="1:68" ht="20.100000000000001" customHeight="1" x14ac:dyDescent="0.25">
      <c r="C133" s="15" t="s">
        <v>74</v>
      </c>
      <c r="D133" s="282"/>
      <c r="E133" s="283"/>
      <c r="F133" s="245"/>
      <c r="G133" s="245"/>
      <c r="H133" s="246"/>
      <c r="I133" s="246"/>
      <c r="J133" s="246"/>
      <c r="K133" s="246"/>
      <c r="L133" s="247"/>
      <c r="M133" s="247"/>
      <c r="N133" s="247"/>
      <c r="O133" s="247"/>
      <c r="P133" s="247"/>
      <c r="Q133" s="245"/>
      <c r="R133" s="245"/>
      <c r="S133" s="245"/>
      <c r="T133" s="9"/>
      <c r="U133" s="10"/>
      <c r="V133" s="10"/>
      <c r="BP133" s="5" t="s">
        <v>30</v>
      </c>
    </row>
    <row r="134" spans="1:68" ht="20.100000000000001" customHeight="1" x14ac:dyDescent="0.25">
      <c r="A134" s="10"/>
      <c r="B134" s="10"/>
      <c r="C134" s="244"/>
      <c r="D134" s="244"/>
      <c r="E134" s="244"/>
      <c r="F134" s="245"/>
      <c r="G134" s="245"/>
      <c r="H134" s="246"/>
      <c r="I134" s="246"/>
      <c r="J134" s="246"/>
      <c r="K134" s="246"/>
      <c r="L134" s="247"/>
      <c r="M134" s="247"/>
      <c r="N134" s="247"/>
      <c r="O134" s="247"/>
      <c r="P134" s="247"/>
      <c r="Q134" s="245"/>
      <c r="R134" s="245"/>
      <c r="S134" s="245"/>
      <c r="T134" s="9"/>
      <c r="U134" s="10"/>
      <c r="V134" s="10"/>
      <c r="BP134" s="5"/>
    </row>
    <row r="135" spans="1:68" s="20" customFormat="1" ht="20.100000000000001" hidden="1" customHeight="1" x14ac:dyDescent="0.25">
      <c r="C135" s="18"/>
      <c r="D135" s="374" t="s">
        <v>149</v>
      </c>
      <c r="E135" s="375">
        <f>SUM(F135:Q135)</f>
        <v>5742</v>
      </c>
      <c r="F135" s="247">
        <v>425</v>
      </c>
      <c r="G135" s="247">
        <v>511</v>
      </c>
      <c r="H135" s="287">
        <v>453</v>
      </c>
      <c r="I135" s="287">
        <v>508</v>
      </c>
      <c r="J135" s="287">
        <v>501</v>
      </c>
      <c r="K135" s="287">
        <v>421</v>
      </c>
      <c r="L135" s="287">
        <v>456</v>
      </c>
      <c r="M135" s="287">
        <v>424</v>
      </c>
      <c r="N135" s="287">
        <v>524</v>
      </c>
      <c r="O135" s="247">
        <v>537</v>
      </c>
      <c r="P135" s="247">
        <v>515</v>
      </c>
      <c r="Q135" s="247">
        <v>467</v>
      </c>
      <c r="BP135" s="54"/>
    </row>
    <row r="136" spans="1:68" ht="20.100000000000001" hidden="1" customHeight="1" x14ac:dyDescent="0.25">
      <c r="A136" s="10"/>
      <c r="B136" s="10"/>
      <c r="C136" s="248"/>
      <c r="D136" s="415"/>
      <c r="E136" s="375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1"/>
      <c r="R136" s="244"/>
      <c r="S136" s="244"/>
      <c r="T136" s="20"/>
      <c r="U136" s="10"/>
      <c r="V136" s="10"/>
      <c r="BP136" s="5"/>
    </row>
    <row r="137" spans="1:68" ht="20.100000000000001" hidden="1" customHeight="1" x14ac:dyDescent="0.25">
      <c r="A137" s="10"/>
      <c r="B137" s="10"/>
      <c r="C137" s="245"/>
      <c r="D137" s="245"/>
      <c r="E137" s="249"/>
      <c r="F137" s="250"/>
      <c r="G137" s="250"/>
      <c r="H137" s="245"/>
      <c r="I137" s="245"/>
      <c r="J137" s="245"/>
      <c r="K137" s="245"/>
      <c r="L137" s="245"/>
      <c r="M137" s="245"/>
      <c r="N137" s="245"/>
      <c r="O137" s="245"/>
      <c r="P137" s="245"/>
      <c r="Q137" s="244"/>
      <c r="R137" s="244"/>
      <c r="S137" s="244"/>
      <c r="T137" s="20"/>
      <c r="U137" s="10"/>
      <c r="V137" s="10"/>
      <c r="BP137" s="5"/>
    </row>
    <row r="138" spans="1:68" ht="20.100000000000001" hidden="1" customHeight="1" x14ac:dyDescent="0.25">
      <c r="A138" s="10"/>
      <c r="B138" s="10"/>
      <c r="C138" s="245"/>
      <c r="D138" s="245"/>
      <c r="E138" s="249"/>
      <c r="F138" s="250"/>
      <c r="G138" s="250"/>
      <c r="H138" s="245"/>
      <c r="I138" s="245"/>
      <c r="J138" s="245"/>
      <c r="K138" s="245"/>
      <c r="L138" s="245"/>
      <c r="M138" s="245"/>
      <c r="N138" s="245"/>
      <c r="O138" s="245"/>
      <c r="P138" s="245"/>
      <c r="Q138" s="244"/>
      <c r="R138" s="244"/>
      <c r="S138" s="244"/>
      <c r="T138" s="10"/>
      <c r="U138" s="10"/>
      <c r="V138" s="10"/>
      <c r="BP138" s="5"/>
    </row>
    <row r="139" spans="1:68" ht="20.100000000000001" hidden="1" customHeight="1" x14ac:dyDescent="0.25">
      <c r="A139" s="10"/>
      <c r="B139" s="10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4"/>
      <c r="R139" s="244"/>
      <c r="S139" s="244"/>
      <c r="BP139" s="5"/>
    </row>
    <row r="140" spans="1:68" ht="20.25" hidden="1" customHeight="1" x14ac:dyDescent="0.25">
      <c r="A140" s="806" t="s">
        <v>256</v>
      </c>
      <c r="C140" s="130" t="s">
        <v>251</v>
      </c>
      <c r="D140" s="131"/>
      <c r="E140" s="217">
        <f>SUM(F140:Q140)</f>
        <v>4229</v>
      </c>
      <c r="F140" s="132">
        <f>SUM(F141:F163)</f>
        <v>581</v>
      </c>
      <c r="G140" s="132">
        <f t="shared" ref="G140:Q140" si="28">SUM(G141:G163)</f>
        <v>657</v>
      </c>
      <c r="H140" s="132">
        <f t="shared" si="28"/>
        <v>681</v>
      </c>
      <c r="I140" s="132">
        <f t="shared" si="28"/>
        <v>508</v>
      </c>
      <c r="J140" s="132">
        <f t="shared" si="28"/>
        <v>501</v>
      </c>
      <c r="K140" s="132">
        <f t="shared" si="28"/>
        <v>421</v>
      </c>
      <c r="L140" s="132">
        <f t="shared" si="28"/>
        <v>456</v>
      </c>
      <c r="M140" s="132">
        <f t="shared" si="28"/>
        <v>424</v>
      </c>
      <c r="N140" s="132">
        <f t="shared" si="28"/>
        <v>0</v>
      </c>
      <c r="O140" s="132">
        <f t="shared" si="28"/>
        <v>0</v>
      </c>
      <c r="P140" s="132">
        <f t="shared" si="28"/>
        <v>0</v>
      </c>
      <c r="Q140" s="132">
        <f t="shared" si="28"/>
        <v>0</v>
      </c>
      <c r="R140" s="421"/>
      <c r="S140" s="9"/>
      <c r="T140" s="9"/>
      <c r="U140" s="10"/>
      <c r="V140" s="10"/>
      <c r="BP140" s="5" t="s">
        <v>15</v>
      </c>
    </row>
    <row r="141" spans="1:68" ht="15" hidden="1" customHeight="1" x14ac:dyDescent="0.25">
      <c r="A141" s="806"/>
      <c r="C141" s="76"/>
      <c r="D141" s="362" t="s">
        <v>101</v>
      </c>
      <c r="E141" s="77">
        <f t="shared" ref="E141:E163" si="29">SUM(F141:Q141)</f>
        <v>279</v>
      </c>
      <c r="F141" s="36">
        <v>34</v>
      </c>
      <c r="G141" s="36">
        <v>30</v>
      </c>
      <c r="H141" s="307">
        <v>35</v>
      </c>
      <c r="I141" s="307">
        <v>36</v>
      </c>
      <c r="J141" s="307">
        <v>45</v>
      </c>
      <c r="K141" s="307">
        <v>36</v>
      </c>
      <c r="L141" s="307">
        <v>30</v>
      </c>
      <c r="M141" s="307">
        <v>33</v>
      </c>
      <c r="N141" s="307"/>
      <c r="O141" s="307"/>
      <c r="P141" s="307"/>
      <c r="Q141" s="79"/>
      <c r="R141" s="421"/>
      <c r="S141" s="9"/>
      <c r="T141" s="9"/>
      <c r="U141" s="10"/>
      <c r="V141" s="10"/>
      <c r="BP141" s="5"/>
    </row>
    <row r="142" spans="1:68" ht="15" hidden="1" customHeight="1" x14ac:dyDescent="0.25">
      <c r="A142" s="806"/>
      <c r="C142" s="76"/>
      <c r="D142" s="362" t="s">
        <v>89</v>
      </c>
      <c r="E142" s="77">
        <f t="shared" si="29"/>
        <v>282</v>
      </c>
      <c r="F142" s="36">
        <v>39</v>
      </c>
      <c r="G142" s="36">
        <v>38</v>
      </c>
      <c r="H142" s="307">
        <v>37</v>
      </c>
      <c r="I142" s="307">
        <v>40</v>
      </c>
      <c r="J142" s="307">
        <v>33</v>
      </c>
      <c r="K142" s="307">
        <v>32</v>
      </c>
      <c r="L142" s="307">
        <v>37</v>
      </c>
      <c r="M142" s="307">
        <v>26</v>
      </c>
      <c r="N142" s="307"/>
      <c r="O142" s="307"/>
      <c r="P142" s="307"/>
      <c r="Q142" s="79"/>
      <c r="R142" s="421"/>
      <c r="S142" s="9"/>
      <c r="T142" s="9"/>
      <c r="U142" s="10"/>
      <c r="V142" s="10"/>
      <c r="BP142" s="5"/>
    </row>
    <row r="143" spans="1:68" ht="15" hidden="1" customHeight="1" x14ac:dyDescent="0.25">
      <c r="C143" s="76"/>
      <c r="D143" s="362" t="s">
        <v>137</v>
      </c>
      <c r="E143" s="77">
        <f t="shared" si="29"/>
        <v>301</v>
      </c>
      <c r="F143" s="36">
        <v>33</v>
      </c>
      <c r="G143" s="36">
        <v>45</v>
      </c>
      <c r="H143" s="307">
        <v>52</v>
      </c>
      <c r="I143" s="307">
        <v>39</v>
      </c>
      <c r="J143" s="307">
        <v>25</v>
      </c>
      <c r="K143" s="307">
        <v>32</v>
      </c>
      <c r="L143" s="307">
        <v>32</v>
      </c>
      <c r="M143" s="307">
        <v>43</v>
      </c>
      <c r="N143" s="307"/>
      <c r="O143" s="307"/>
      <c r="P143" s="307"/>
      <c r="Q143" s="79"/>
      <c r="R143" s="421"/>
      <c r="S143" s="9"/>
      <c r="T143" s="63"/>
      <c r="U143" s="10"/>
      <c r="V143" s="10"/>
      <c r="BP143" s="5"/>
    </row>
    <row r="144" spans="1:68" ht="15" hidden="1" customHeight="1" x14ac:dyDescent="0.25">
      <c r="C144" s="76"/>
      <c r="D144" s="362" t="s">
        <v>138</v>
      </c>
      <c r="E144" s="77">
        <f t="shared" si="29"/>
        <v>9</v>
      </c>
      <c r="F144" s="36"/>
      <c r="G144" s="36">
        <v>2</v>
      </c>
      <c r="H144" s="307"/>
      <c r="I144" s="307">
        <v>3</v>
      </c>
      <c r="J144" s="307"/>
      <c r="K144" s="307">
        <v>2</v>
      </c>
      <c r="L144" s="307">
        <v>1</v>
      </c>
      <c r="M144" s="307">
        <v>1</v>
      </c>
      <c r="N144" s="307"/>
      <c r="O144" s="307"/>
      <c r="P144" s="307"/>
      <c r="Q144" s="79"/>
      <c r="R144" s="421"/>
      <c r="S144" s="9"/>
      <c r="T144" s="63"/>
      <c r="U144" s="10"/>
      <c r="V144" s="10"/>
      <c r="BP144" s="5"/>
    </row>
    <row r="145" spans="1:68" ht="15" hidden="1" customHeight="1" x14ac:dyDescent="0.25">
      <c r="C145" s="76"/>
      <c r="D145" s="362" t="s">
        <v>148</v>
      </c>
      <c r="E145" s="77">
        <f t="shared" si="29"/>
        <v>735</v>
      </c>
      <c r="F145" s="36">
        <v>87</v>
      </c>
      <c r="G145" s="36">
        <v>106</v>
      </c>
      <c r="H145" s="307">
        <v>120</v>
      </c>
      <c r="I145" s="307">
        <v>133</v>
      </c>
      <c r="J145" s="307">
        <v>85</v>
      </c>
      <c r="K145" s="307">
        <v>73</v>
      </c>
      <c r="L145" s="307">
        <v>82</v>
      </c>
      <c r="M145" s="307">
        <v>49</v>
      </c>
      <c r="N145" s="307"/>
      <c r="O145" s="307"/>
      <c r="P145" s="307"/>
      <c r="Q145" s="79"/>
      <c r="R145" s="421"/>
      <c r="S145" s="9"/>
      <c r="T145" s="63"/>
      <c r="U145" s="10"/>
      <c r="V145" s="10"/>
      <c r="BP145" s="5"/>
    </row>
    <row r="146" spans="1:68" ht="15" hidden="1" customHeight="1" x14ac:dyDescent="0.25">
      <c r="C146" s="76"/>
      <c r="D146" s="362" t="s">
        <v>260</v>
      </c>
      <c r="E146" s="77">
        <f t="shared" si="29"/>
        <v>75</v>
      </c>
      <c r="F146" s="36"/>
      <c r="G146" s="36"/>
      <c r="H146" s="307"/>
      <c r="I146" s="307"/>
      <c r="J146" s="307">
        <v>18</v>
      </c>
      <c r="K146" s="307">
        <v>20</v>
      </c>
      <c r="L146" s="307">
        <v>18</v>
      </c>
      <c r="M146" s="307">
        <v>19</v>
      </c>
      <c r="N146" s="307"/>
      <c r="O146" s="307"/>
      <c r="P146" s="307"/>
      <c r="Q146" s="79"/>
      <c r="R146" s="421"/>
      <c r="S146" s="9"/>
      <c r="T146" s="63"/>
      <c r="U146" s="10"/>
      <c r="V146" s="10"/>
      <c r="BP146" s="5"/>
    </row>
    <row r="147" spans="1:68" ht="15" hidden="1" customHeight="1" x14ac:dyDescent="0.25">
      <c r="C147" s="76"/>
      <c r="D147" s="362" t="s">
        <v>259</v>
      </c>
      <c r="E147" s="77">
        <f t="shared" si="29"/>
        <v>1</v>
      </c>
      <c r="F147" s="36"/>
      <c r="G147" s="36"/>
      <c r="H147" s="307"/>
      <c r="I147" s="307"/>
      <c r="J147" s="307">
        <v>1</v>
      </c>
      <c r="K147" s="307"/>
      <c r="L147" s="307"/>
      <c r="M147" s="307"/>
      <c r="N147" s="307"/>
      <c r="O147" s="307"/>
      <c r="P147" s="307"/>
      <c r="Q147" s="79"/>
      <c r="R147" s="421"/>
      <c r="S147" s="9"/>
      <c r="T147" s="63"/>
      <c r="U147" s="10"/>
      <c r="V147" s="10"/>
      <c r="BP147" s="5"/>
    </row>
    <row r="148" spans="1:68" ht="15" hidden="1" customHeight="1" x14ac:dyDescent="0.25">
      <c r="C148" s="76"/>
      <c r="D148" s="362" t="s">
        <v>91</v>
      </c>
      <c r="E148" s="77">
        <f t="shared" si="29"/>
        <v>567</v>
      </c>
      <c r="F148" s="36">
        <v>59</v>
      </c>
      <c r="G148" s="36">
        <v>77</v>
      </c>
      <c r="H148" s="307">
        <v>67</v>
      </c>
      <c r="I148" s="307">
        <v>82</v>
      </c>
      <c r="J148" s="307">
        <v>86</v>
      </c>
      <c r="K148" s="307">
        <v>60</v>
      </c>
      <c r="L148" s="307">
        <v>74</v>
      </c>
      <c r="M148" s="307">
        <v>62</v>
      </c>
      <c r="N148" s="307"/>
      <c r="O148" s="307"/>
      <c r="P148" s="307"/>
      <c r="Q148" s="79"/>
      <c r="R148" s="421"/>
      <c r="S148" s="9"/>
      <c r="T148" s="63"/>
      <c r="U148" s="10"/>
      <c r="V148" s="10"/>
      <c r="BP148" s="5"/>
    </row>
    <row r="149" spans="1:68" ht="15" hidden="1" customHeight="1" x14ac:dyDescent="0.25">
      <c r="C149" s="76"/>
      <c r="D149" s="362" t="s">
        <v>139</v>
      </c>
      <c r="E149" s="77">
        <f t="shared" si="29"/>
        <v>157</v>
      </c>
      <c r="F149" s="36">
        <v>18</v>
      </c>
      <c r="G149" s="36">
        <v>25</v>
      </c>
      <c r="H149" s="307">
        <v>14</v>
      </c>
      <c r="I149" s="307">
        <v>16</v>
      </c>
      <c r="J149" s="307">
        <v>22</v>
      </c>
      <c r="K149" s="307">
        <v>18</v>
      </c>
      <c r="L149" s="307">
        <v>21</v>
      </c>
      <c r="M149" s="307">
        <v>23</v>
      </c>
      <c r="N149" s="307"/>
      <c r="O149" s="307"/>
      <c r="P149" s="307"/>
      <c r="Q149" s="79"/>
      <c r="R149" s="421"/>
      <c r="S149" s="9"/>
      <c r="T149" s="63"/>
      <c r="U149" s="10"/>
      <c r="V149" s="10"/>
      <c r="BP149" s="5"/>
    </row>
    <row r="150" spans="1:68" ht="15" hidden="1" customHeight="1" x14ac:dyDescent="0.25">
      <c r="C150" s="76"/>
      <c r="D150" s="362" t="s">
        <v>140</v>
      </c>
      <c r="E150" s="77">
        <f t="shared" si="29"/>
        <v>84</v>
      </c>
      <c r="F150" s="36">
        <v>8</v>
      </c>
      <c r="G150" s="36">
        <v>8</v>
      </c>
      <c r="H150" s="307">
        <v>10</v>
      </c>
      <c r="I150" s="307">
        <v>6</v>
      </c>
      <c r="J150" s="307">
        <v>21</v>
      </c>
      <c r="K150" s="307">
        <v>5</v>
      </c>
      <c r="L150" s="307">
        <v>13</v>
      </c>
      <c r="M150" s="307">
        <v>13</v>
      </c>
      <c r="N150" s="307"/>
      <c r="O150" s="307"/>
      <c r="P150" s="307"/>
      <c r="Q150" s="79"/>
      <c r="R150" s="421"/>
      <c r="S150" s="9"/>
      <c r="T150" s="63"/>
      <c r="U150" s="10"/>
      <c r="V150" s="62"/>
      <c r="BP150" s="5"/>
    </row>
    <row r="151" spans="1:68" ht="15" hidden="1" customHeight="1" x14ac:dyDescent="0.25">
      <c r="C151" s="76"/>
      <c r="D151" s="362" t="s">
        <v>141</v>
      </c>
      <c r="E151" s="77">
        <f t="shared" si="29"/>
        <v>231</v>
      </c>
      <c r="F151" s="36">
        <v>19</v>
      </c>
      <c r="G151" s="36">
        <v>36</v>
      </c>
      <c r="H151" s="307">
        <v>29</v>
      </c>
      <c r="I151" s="307">
        <v>28</v>
      </c>
      <c r="J151" s="307">
        <v>31</v>
      </c>
      <c r="K151" s="307">
        <v>30</v>
      </c>
      <c r="L151" s="307">
        <v>21</v>
      </c>
      <c r="M151" s="307">
        <v>37</v>
      </c>
      <c r="N151" s="307"/>
      <c r="O151" s="307"/>
      <c r="P151" s="307"/>
      <c r="Q151" s="79"/>
      <c r="R151" s="421"/>
      <c r="S151" s="9"/>
      <c r="T151" s="63"/>
      <c r="U151" s="10"/>
      <c r="V151" s="10"/>
      <c r="BP151" s="5"/>
    </row>
    <row r="152" spans="1:68" ht="15" hidden="1" customHeight="1" x14ac:dyDescent="0.25">
      <c r="C152" s="76"/>
      <c r="D152" s="362" t="s">
        <v>93</v>
      </c>
      <c r="E152" s="77">
        <f t="shared" si="29"/>
        <v>590</v>
      </c>
      <c r="F152" s="36">
        <v>80</v>
      </c>
      <c r="G152" s="36">
        <v>80</v>
      </c>
      <c r="H152" s="307">
        <v>73</v>
      </c>
      <c r="I152" s="307">
        <v>76</v>
      </c>
      <c r="J152" s="307">
        <v>75</v>
      </c>
      <c r="K152" s="307">
        <v>61</v>
      </c>
      <c r="L152" s="307">
        <v>79</v>
      </c>
      <c r="M152" s="307">
        <v>66</v>
      </c>
      <c r="N152" s="307"/>
      <c r="O152" s="307"/>
      <c r="P152" s="307"/>
      <c r="Q152" s="79"/>
      <c r="R152" s="421"/>
      <c r="S152" s="9"/>
      <c r="T152" s="63"/>
      <c r="U152" s="10"/>
      <c r="V152" s="10"/>
      <c r="BP152" s="5"/>
    </row>
    <row r="153" spans="1:68" ht="15" hidden="1" customHeight="1" x14ac:dyDescent="0.25">
      <c r="C153" s="76"/>
      <c r="D153" s="362" t="s">
        <v>142</v>
      </c>
      <c r="E153" s="77">
        <f t="shared" si="29"/>
        <v>249</v>
      </c>
      <c r="F153" s="36">
        <v>25</v>
      </c>
      <c r="G153" s="36">
        <v>35</v>
      </c>
      <c r="H153" s="307">
        <v>40</v>
      </c>
      <c r="I153" s="307">
        <v>24</v>
      </c>
      <c r="J153" s="307">
        <v>32</v>
      </c>
      <c r="K153" s="307">
        <v>31</v>
      </c>
      <c r="L153" s="307">
        <v>34</v>
      </c>
      <c r="M153" s="307">
        <v>28</v>
      </c>
      <c r="N153" s="307"/>
      <c r="O153" s="307"/>
      <c r="P153" s="307"/>
      <c r="Q153" s="79"/>
      <c r="R153" s="421"/>
      <c r="S153" s="9"/>
      <c r="T153" s="63"/>
      <c r="U153" s="10"/>
      <c r="V153" s="10"/>
      <c r="BP153" s="5"/>
    </row>
    <row r="154" spans="1:68" ht="15" hidden="1" customHeight="1" x14ac:dyDescent="0.25">
      <c r="C154" s="76"/>
      <c r="D154" s="362" t="s">
        <v>143</v>
      </c>
      <c r="E154" s="77">
        <f t="shared" si="29"/>
        <v>188</v>
      </c>
      <c r="F154" s="36">
        <v>23</v>
      </c>
      <c r="G154" s="36">
        <v>30</v>
      </c>
      <c r="H154" s="307">
        <v>24</v>
      </c>
      <c r="I154" s="307">
        <v>25</v>
      </c>
      <c r="J154" s="307">
        <v>27</v>
      </c>
      <c r="K154" s="307">
        <v>21</v>
      </c>
      <c r="L154" s="307">
        <v>14</v>
      </c>
      <c r="M154" s="307">
        <v>24</v>
      </c>
      <c r="N154" s="307"/>
      <c r="O154" s="307"/>
      <c r="P154" s="307"/>
      <c r="Q154" s="79"/>
      <c r="R154" s="421"/>
      <c r="S154" s="9"/>
      <c r="T154" s="63"/>
      <c r="U154" s="10"/>
      <c r="V154" s="10"/>
      <c r="BP154" s="5"/>
    </row>
    <row r="155" spans="1:68" ht="15" hidden="1" customHeight="1" x14ac:dyDescent="0.25">
      <c r="A155" s="630"/>
      <c r="B155" s="630"/>
      <c r="C155" s="80"/>
      <c r="D155" s="362" t="s">
        <v>144</v>
      </c>
      <c r="E155" s="77">
        <f t="shared" si="29"/>
        <v>0</v>
      </c>
      <c r="F155" s="36"/>
      <c r="G155" s="36"/>
      <c r="H155" s="29"/>
      <c r="I155" s="29"/>
      <c r="J155" s="29"/>
      <c r="K155" s="29"/>
      <c r="L155" s="29"/>
      <c r="M155" s="29"/>
      <c r="N155" s="407"/>
      <c r="O155" s="407"/>
      <c r="P155" s="407"/>
      <c r="Q155" s="471"/>
      <c r="R155" s="27"/>
      <c r="S155" s="9"/>
      <c r="T155" s="63"/>
      <c r="U155" s="10"/>
      <c r="V155" s="10"/>
      <c r="BP155" s="5"/>
    </row>
    <row r="156" spans="1:68" ht="15" hidden="1" customHeight="1" x14ac:dyDescent="0.25">
      <c r="A156" s="630"/>
      <c r="B156" s="630"/>
      <c r="C156" s="80"/>
      <c r="D156" s="362" t="s">
        <v>145</v>
      </c>
      <c r="E156" s="77">
        <f t="shared" si="29"/>
        <v>34</v>
      </c>
      <c r="F156" s="36">
        <v>12</v>
      </c>
      <c r="G156" s="36">
        <v>10</v>
      </c>
      <c r="H156" s="29">
        <v>12</v>
      </c>
      <c r="I156" s="29"/>
      <c r="J156" s="29"/>
      <c r="K156" s="29"/>
      <c r="L156" s="29"/>
      <c r="M156" s="29"/>
      <c r="N156" s="407"/>
      <c r="O156" s="407"/>
      <c r="P156" s="407"/>
      <c r="Q156" s="471"/>
      <c r="R156" s="27"/>
      <c r="BP156" s="5"/>
    </row>
    <row r="157" spans="1:68" ht="15" hidden="1" customHeight="1" x14ac:dyDescent="0.25">
      <c r="A157" s="630"/>
      <c r="B157" s="630"/>
      <c r="C157" s="80"/>
      <c r="D157" s="362" t="s">
        <v>146</v>
      </c>
      <c r="E157" s="77">
        <f t="shared" si="29"/>
        <v>10</v>
      </c>
      <c r="F157" s="36">
        <v>2</v>
      </c>
      <c r="G157" s="36">
        <v>1</v>
      </c>
      <c r="H157" s="29">
        <v>7</v>
      </c>
      <c r="I157" s="29"/>
      <c r="J157" s="29"/>
      <c r="K157" s="29"/>
      <c r="L157" s="29"/>
      <c r="M157" s="29"/>
      <c r="N157" s="407"/>
      <c r="O157" s="407"/>
      <c r="P157" s="407"/>
      <c r="Q157" s="471"/>
      <c r="R157" s="27"/>
      <c r="S157" s="9"/>
      <c r="T157" s="63"/>
      <c r="U157" s="10"/>
      <c r="V157" s="10"/>
      <c r="BP157" s="5"/>
    </row>
    <row r="158" spans="1:68" ht="15" hidden="1" customHeight="1" x14ac:dyDescent="0.25">
      <c r="A158" s="630"/>
      <c r="B158" s="630"/>
      <c r="C158" s="80"/>
      <c r="D158" s="362" t="s">
        <v>147</v>
      </c>
      <c r="E158" s="77">
        <f t="shared" si="29"/>
        <v>26</v>
      </c>
      <c r="F158" s="36">
        <v>9</v>
      </c>
      <c r="G158" s="36">
        <v>8</v>
      </c>
      <c r="H158" s="29">
        <v>9</v>
      </c>
      <c r="I158" s="29"/>
      <c r="J158" s="29"/>
      <c r="K158" s="29"/>
      <c r="L158" s="29"/>
      <c r="M158" s="29"/>
      <c r="N158" s="407"/>
      <c r="O158" s="407"/>
      <c r="P158" s="407"/>
      <c r="Q158" s="471"/>
      <c r="R158" s="27"/>
      <c r="S158" s="9"/>
      <c r="T158" s="63"/>
      <c r="U158" s="10"/>
      <c r="V158" s="10"/>
      <c r="BP158" s="5"/>
    </row>
    <row r="159" spans="1:68" ht="15" hidden="1" customHeight="1" x14ac:dyDescent="0.25">
      <c r="A159" s="630"/>
      <c r="B159" s="630"/>
      <c r="C159" s="80"/>
      <c r="D159" s="362" t="s">
        <v>154</v>
      </c>
      <c r="E159" s="77">
        <f t="shared" si="29"/>
        <v>113</v>
      </c>
      <c r="F159" s="36">
        <v>34</v>
      </c>
      <c r="G159" s="36">
        <v>43</v>
      </c>
      <c r="H159" s="29">
        <v>36</v>
      </c>
      <c r="I159" s="29"/>
      <c r="J159" s="29"/>
      <c r="K159" s="29"/>
      <c r="L159" s="29"/>
      <c r="M159" s="29"/>
      <c r="N159" s="407"/>
      <c r="O159" s="407"/>
      <c r="P159" s="407"/>
      <c r="Q159" s="471"/>
      <c r="R159" s="27"/>
      <c r="S159" s="9"/>
      <c r="T159" s="63"/>
      <c r="U159" s="10"/>
      <c r="V159" s="10"/>
      <c r="BP159" s="5"/>
    </row>
    <row r="160" spans="1:68" ht="15" hidden="1" customHeight="1" x14ac:dyDescent="0.25">
      <c r="A160" s="630"/>
      <c r="B160" s="630"/>
      <c r="C160" s="80"/>
      <c r="D160" s="612" t="s">
        <v>218</v>
      </c>
      <c r="E160" s="77">
        <f t="shared" si="29"/>
        <v>0</v>
      </c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614"/>
      <c r="R160" s="27"/>
      <c r="S160" s="9"/>
      <c r="T160" s="63"/>
      <c r="U160" s="10"/>
      <c r="V160" s="10"/>
      <c r="BP160" s="5"/>
    </row>
    <row r="161" spans="1:68" ht="15" hidden="1" customHeight="1" x14ac:dyDescent="0.25">
      <c r="A161" s="630"/>
      <c r="B161" s="630"/>
      <c r="C161" s="80"/>
      <c r="D161" s="612" t="s">
        <v>219</v>
      </c>
      <c r="E161" s="77">
        <f t="shared" si="29"/>
        <v>0</v>
      </c>
      <c r="F161" s="36"/>
      <c r="G161" s="36"/>
      <c r="H161" s="29"/>
      <c r="I161" s="29"/>
      <c r="J161" s="29"/>
      <c r="K161" s="29"/>
      <c r="L161" s="29"/>
      <c r="M161" s="29"/>
      <c r="N161" s="407"/>
      <c r="O161" s="407"/>
      <c r="P161" s="407"/>
      <c r="Q161" s="471"/>
      <c r="R161" s="27"/>
      <c r="S161" s="9"/>
      <c r="T161" s="63"/>
      <c r="U161" s="10"/>
      <c r="V161" s="10"/>
      <c r="BP161" s="5"/>
    </row>
    <row r="162" spans="1:68" ht="15" hidden="1" customHeight="1" x14ac:dyDescent="0.25">
      <c r="A162" s="630"/>
      <c r="B162" s="630"/>
      <c r="C162" s="80"/>
      <c r="D162" s="362" t="s">
        <v>121</v>
      </c>
      <c r="E162" s="77">
        <f t="shared" si="29"/>
        <v>286</v>
      </c>
      <c r="F162" s="36">
        <v>99</v>
      </c>
      <c r="G162" s="36">
        <v>78</v>
      </c>
      <c r="H162" s="29">
        <v>109</v>
      </c>
      <c r="I162" s="29"/>
      <c r="J162" s="29"/>
      <c r="K162" s="29"/>
      <c r="L162" s="29"/>
      <c r="M162" s="29"/>
      <c r="N162" s="407"/>
      <c r="O162" s="407"/>
      <c r="P162" s="407"/>
      <c r="Q162" s="471"/>
      <c r="R162" s="27"/>
      <c r="S162" s="9"/>
      <c r="T162" s="63"/>
      <c r="U162" s="10"/>
      <c r="V162" s="10"/>
      <c r="BP162" s="5"/>
    </row>
    <row r="163" spans="1:68" ht="15" hidden="1" customHeight="1" x14ac:dyDescent="0.25">
      <c r="A163" s="630"/>
      <c r="B163" s="630"/>
      <c r="C163" s="80"/>
      <c r="D163" s="78" t="s">
        <v>102</v>
      </c>
      <c r="E163" s="77">
        <f t="shared" si="29"/>
        <v>12</v>
      </c>
      <c r="F163" s="36"/>
      <c r="G163" s="36">
        <v>5</v>
      </c>
      <c r="H163" s="29">
        <v>7</v>
      </c>
      <c r="I163" s="29"/>
      <c r="J163" s="29"/>
      <c r="K163" s="29"/>
      <c r="L163" s="29"/>
      <c r="M163" s="29"/>
      <c r="N163" s="407"/>
      <c r="O163" s="407"/>
      <c r="P163" s="407"/>
      <c r="Q163" s="471"/>
      <c r="R163" s="27"/>
      <c r="S163" s="9"/>
      <c r="T163" s="63"/>
      <c r="U163" s="10"/>
      <c r="V163" s="10"/>
      <c r="BP163" s="5"/>
    </row>
    <row r="164" spans="1:68" ht="20.25" hidden="1" customHeight="1" x14ac:dyDescent="0.25">
      <c r="C164" s="130" t="s">
        <v>239</v>
      </c>
      <c r="D164" s="131"/>
      <c r="E164" s="217">
        <f>SUM(F164:Q164)</f>
        <v>96</v>
      </c>
      <c r="F164" s="132">
        <f t="shared" ref="F164:Q164" si="30">SUM(F165:F171)</f>
        <v>12</v>
      </c>
      <c r="G164" s="132">
        <f t="shared" si="30"/>
        <v>12</v>
      </c>
      <c r="H164" s="132">
        <f t="shared" si="30"/>
        <v>12</v>
      </c>
      <c r="I164" s="132">
        <f t="shared" si="30"/>
        <v>12</v>
      </c>
      <c r="J164" s="132">
        <f t="shared" si="30"/>
        <v>12</v>
      </c>
      <c r="K164" s="132">
        <f t="shared" si="30"/>
        <v>12</v>
      </c>
      <c r="L164" s="132">
        <f t="shared" si="30"/>
        <v>12</v>
      </c>
      <c r="M164" s="132">
        <f t="shared" si="30"/>
        <v>12</v>
      </c>
      <c r="N164" s="132">
        <f t="shared" si="30"/>
        <v>0</v>
      </c>
      <c r="O164" s="132">
        <f t="shared" si="30"/>
        <v>0</v>
      </c>
      <c r="P164" s="132">
        <f t="shared" si="30"/>
        <v>0</v>
      </c>
      <c r="Q164" s="132">
        <f t="shared" si="30"/>
        <v>0</v>
      </c>
      <c r="R164" s="421"/>
      <c r="S164" s="9"/>
      <c r="T164" s="9"/>
      <c r="U164" s="10"/>
      <c r="V164" s="10"/>
      <c r="BP164" s="5" t="s">
        <v>15</v>
      </c>
    </row>
    <row r="165" spans="1:68" ht="15" hidden="1" customHeight="1" x14ac:dyDescent="0.25">
      <c r="C165" s="76"/>
      <c r="D165" s="362" t="s">
        <v>254</v>
      </c>
      <c r="E165" s="77">
        <f t="shared" ref="E165:E171" si="31">SUM(F165:Q165)</f>
        <v>24</v>
      </c>
      <c r="F165" s="36">
        <v>3</v>
      </c>
      <c r="G165" s="36">
        <v>3</v>
      </c>
      <c r="H165" s="307">
        <v>3</v>
      </c>
      <c r="I165" s="307">
        <v>3</v>
      </c>
      <c r="J165" s="307">
        <v>3</v>
      </c>
      <c r="K165" s="307">
        <v>3</v>
      </c>
      <c r="L165" s="307">
        <v>3</v>
      </c>
      <c r="M165" s="307">
        <v>3</v>
      </c>
      <c r="N165" s="307"/>
      <c r="O165" s="307"/>
      <c r="P165" s="307"/>
      <c r="Q165" s="79"/>
      <c r="R165" s="421"/>
      <c r="S165" s="9"/>
      <c r="T165" s="9"/>
      <c r="U165" s="10"/>
      <c r="V165" s="10"/>
      <c r="BP165" s="5"/>
    </row>
    <row r="166" spans="1:68" ht="15" hidden="1" customHeight="1" x14ac:dyDescent="0.25">
      <c r="C166" s="76"/>
      <c r="D166" s="362" t="s">
        <v>89</v>
      </c>
      <c r="E166" s="77">
        <f t="shared" si="31"/>
        <v>14</v>
      </c>
      <c r="F166" s="36">
        <v>2</v>
      </c>
      <c r="G166" s="36">
        <v>2</v>
      </c>
      <c r="H166" s="307">
        <v>2</v>
      </c>
      <c r="I166" s="307">
        <v>2</v>
      </c>
      <c r="J166" s="307">
        <v>2</v>
      </c>
      <c r="K166" s="307">
        <v>2</v>
      </c>
      <c r="L166" s="307">
        <v>1</v>
      </c>
      <c r="M166" s="307">
        <v>1</v>
      </c>
      <c r="N166" s="307"/>
      <c r="O166" s="307"/>
      <c r="P166" s="307"/>
      <c r="Q166" s="79"/>
      <c r="R166" s="421"/>
      <c r="S166" s="9"/>
      <c r="T166" s="9"/>
      <c r="U166" s="10"/>
      <c r="V166" s="10"/>
      <c r="BP166" s="5"/>
    </row>
    <row r="167" spans="1:68" ht="15" hidden="1" customHeight="1" x14ac:dyDescent="0.25">
      <c r="C167" s="76"/>
      <c r="D167" s="362" t="s">
        <v>172</v>
      </c>
      <c r="E167" s="77">
        <f t="shared" si="31"/>
        <v>8</v>
      </c>
      <c r="F167" s="36">
        <v>1</v>
      </c>
      <c r="G167" s="36">
        <v>1</v>
      </c>
      <c r="H167" s="307">
        <v>1</v>
      </c>
      <c r="I167" s="307">
        <v>1</v>
      </c>
      <c r="J167" s="307">
        <v>1</v>
      </c>
      <c r="K167" s="307">
        <v>1</v>
      </c>
      <c r="L167" s="307">
        <v>1</v>
      </c>
      <c r="M167" s="307">
        <v>1</v>
      </c>
      <c r="N167" s="307"/>
      <c r="O167" s="307"/>
      <c r="P167" s="307"/>
      <c r="Q167" s="79"/>
      <c r="R167" s="421"/>
      <c r="S167" s="9"/>
      <c r="T167" s="63"/>
      <c r="U167" s="10"/>
      <c r="V167" s="10"/>
      <c r="BP167" s="5"/>
    </row>
    <row r="168" spans="1:68" ht="15" hidden="1" customHeight="1" x14ac:dyDescent="0.25">
      <c r="C168" s="76"/>
      <c r="D168" s="362" t="s">
        <v>148</v>
      </c>
      <c r="E168" s="77">
        <f t="shared" si="31"/>
        <v>8</v>
      </c>
      <c r="F168" s="36">
        <v>1</v>
      </c>
      <c r="G168" s="36">
        <v>1</v>
      </c>
      <c r="H168" s="307">
        <v>1</v>
      </c>
      <c r="I168" s="307">
        <v>1</v>
      </c>
      <c r="J168" s="307">
        <v>1</v>
      </c>
      <c r="K168" s="307">
        <v>1</v>
      </c>
      <c r="L168" s="307">
        <v>1</v>
      </c>
      <c r="M168" s="307">
        <v>1</v>
      </c>
      <c r="N168" s="307"/>
      <c r="O168" s="307"/>
      <c r="P168" s="307"/>
      <c r="Q168" s="79"/>
      <c r="R168" s="421"/>
      <c r="S168" s="9"/>
      <c r="T168" s="63"/>
      <c r="U168" s="10"/>
      <c r="V168" s="10"/>
      <c r="BP168" s="5"/>
    </row>
    <row r="169" spans="1:68" ht="15" hidden="1" customHeight="1" x14ac:dyDescent="0.25">
      <c r="C169" s="76"/>
      <c r="D169" s="362" t="s">
        <v>91</v>
      </c>
      <c r="E169" s="77">
        <f t="shared" si="31"/>
        <v>16</v>
      </c>
      <c r="F169" s="36">
        <v>2</v>
      </c>
      <c r="G169" s="36">
        <v>2</v>
      </c>
      <c r="H169" s="307">
        <v>2</v>
      </c>
      <c r="I169" s="307">
        <v>2</v>
      </c>
      <c r="J169" s="307">
        <v>2</v>
      </c>
      <c r="K169" s="307">
        <v>2</v>
      </c>
      <c r="L169" s="307">
        <v>2</v>
      </c>
      <c r="M169" s="307">
        <v>2</v>
      </c>
      <c r="N169" s="307"/>
      <c r="O169" s="307"/>
      <c r="P169" s="307"/>
      <c r="Q169" s="79"/>
      <c r="R169" s="421"/>
      <c r="S169" s="9"/>
      <c r="T169" s="63"/>
      <c r="U169" s="10"/>
      <c r="V169" s="10"/>
      <c r="BP169" s="5"/>
    </row>
    <row r="170" spans="1:68" ht="15" hidden="1" customHeight="1" x14ac:dyDescent="0.25">
      <c r="C170" s="76"/>
      <c r="D170" s="362" t="s">
        <v>268</v>
      </c>
      <c r="E170" s="77">
        <f t="shared" si="31"/>
        <v>2</v>
      </c>
      <c r="F170" s="36"/>
      <c r="G170" s="36"/>
      <c r="H170" s="307"/>
      <c r="I170" s="307"/>
      <c r="J170" s="307"/>
      <c r="K170" s="307"/>
      <c r="L170" s="307">
        <v>1</v>
      </c>
      <c r="M170" s="307">
        <v>1</v>
      </c>
      <c r="N170" s="307"/>
      <c r="O170" s="307"/>
      <c r="P170" s="307"/>
      <c r="Q170" s="79"/>
      <c r="R170" s="421"/>
      <c r="S170" s="9"/>
      <c r="T170" s="63"/>
      <c r="U170" s="10"/>
      <c r="V170" s="10"/>
      <c r="BP170" s="5"/>
    </row>
    <row r="171" spans="1:68" ht="15" hidden="1" customHeight="1" x14ac:dyDescent="0.25">
      <c r="C171" s="76"/>
      <c r="D171" s="362" t="s">
        <v>93</v>
      </c>
      <c r="E171" s="77">
        <f t="shared" si="31"/>
        <v>24</v>
      </c>
      <c r="F171" s="36">
        <v>3</v>
      </c>
      <c r="G171" s="36">
        <v>3</v>
      </c>
      <c r="H171" s="307">
        <v>3</v>
      </c>
      <c r="I171" s="307">
        <v>3</v>
      </c>
      <c r="J171" s="307">
        <v>3</v>
      </c>
      <c r="K171" s="307">
        <v>3</v>
      </c>
      <c r="L171" s="307">
        <v>3</v>
      </c>
      <c r="M171" s="307">
        <v>3</v>
      </c>
      <c r="N171" s="307"/>
      <c r="O171" s="307"/>
      <c r="P171" s="307"/>
      <c r="Q171" s="79"/>
      <c r="R171" s="421"/>
      <c r="S171" s="9"/>
      <c r="T171" s="63"/>
      <c r="U171" s="10"/>
      <c r="V171" s="10"/>
      <c r="BP171" s="5"/>
    </row>
    <row r="172" spans="1:68" ht="20.25" hidden="1" customHeight="1" x14ac:dyDescent="0.25">
      <c r="C172" s="130" t="s">
        <v>240</v>
      </c>
      <c r="D172" s="131"/>
      <c r="E172" s="217">
        <f>SUM(F172:Q172)</f>
        <v>27</v>
      </c>
      <c r="F172" s="132">
        <f>SUM(F173:F193)</f>
        <v>0</v>
      </c>
      <c r="G172" s="132">
        <f t="shared" ref="G172" si="32">SUM(G173:G193)</f>
        <v>0</v>
      </c>
      <c r="H172" s="132">
        <f t="shared" ref="H172" si="33">SUM(H173:H193)</f>
        <v>27</v>
      </c>
      <c r="I172" s="132">
        <f t="shared" ref="I172" si="34">SUM(I173:I193)</f>
        <v>0</v>
      </c>
      <c r="J172" s="132">
        <f t="shared" ref="J172" si="35">SUM(J173:J193)</f>
        <v>0</v>
      </c>
      <c r="K172" s="132">
        <f t="shared" ref="K172" si="36">SUM(K173:K193)</f>
        <v>0</v>
      </c>
      <c r="L172" s="132">
        <f t="shared" ref="L172" si="37">SUM(L173:L193)</f>
        <v>0</v>
      </c>
      <c r="M172" s="132">
        <f t="shared" ref="M172" si="38">SUM(M173:M193)</f>
        <v>0</v>
      </c>
      <c r="N172" s="132">
        <f t="shared" ref="N172" si="39">SUM(N173:N193)</f>
        <v>0</v>
      </c>
      <c r="O172" s="132">
        <f t="shared" ref="O172" si="40">SUM(O173:O193)</f>
        <v>0</v>
      </c>
      <c r="P172" s="132">
        <f t="shared" ref="P172" si="41">SUM(P173:P193)</f>
        <v>0</v>
      </c>
      <c r="Q172" s="132">
        <f t="shared" ref="Q172" si="42">SUM(Q173:Q193)</f>
        <v>0</v>
      </c>
      <c r="R172" s="421"/>
      <c r="S172" s="9"/>
      <c r="T172" s="9"/>
      <c r="U172" s="10"/>
      <c r="V172" s="10"/>
      <c r="BP172" s="5" t="s">
        <v>15</v>
      </c>
    </row>
    <row r="173" spans="1:68" ht="15" hidden="1" customHeight="1" x14ac:dyDescent="0.25">
      <c r="C173" s="76"/>
      <c r="D173" s="362" t="s">
        <v>101</v>
      </c>
      <c r="E173" s="77">
        <f t="shared" ref="E173:E193" si="43">SUM(F173:Q173)</f>
        <v>12</v>
      </c>
      <c r="F173" s="36"/>
      <c r="G173" s="36"/>
      <c r="H173" s="307">
        <v>12</v>
      </c>
      <c r="I173" s="307"/>
      <c r="J173" s="307"/>
      <c r="K173" s="307"/>
      <c r="L173" s="307"/>
      <c r="M173" s="307"/>
      <c r="N173" s="307"/>
      <c r="O173" s="307"/>
      <c r="P173" s="307"/>
      <c r="Q173" s="79"/>
      <c r="R173" s="421"/>
      <c r="S173" s="9"/>
      <c r="T173" s="9"/>
      <c r="U173" s="10"/>
      <c r="V173" s="10"/>
      <c r="BP173" s="5"/>
    </row>
    <row r="174" spans="1:68" ht="15" hidden="1" customHeight="1" x14ac:dyDescent="0.25">
      <c r="C174" s="76"/>
      <c r="D174" s="362" t="s">
        <v>89</v>
      </c>
      <c r="E174" s="77">
        <f t="shared" si="43"/>
        <v>0</v>
      </c>
      <c r="F174" s="36"/>
      <c r="G174" s="36"/>
      <c r="H174" s="307"/>
      <c r="I174" s="307"/>
      <c r="J174" s="307"/>
      <c r="K174" s="307"/>
      <c r="L174" s="307"/>
      <c r="M174" s="307"/>
      <c r="N174" s="307"/>
      <c r="O174" s="307"/>
      <c r="P174" s="307"/>
      <c r="Q174" s="79"/>
      <c r="R174" s="421"/>
      <c r="S174" s="9"/>
      <c r="T174" s="9"/>
      <c r="U174" s="10"/>
      <c r="V174" s="10"/>
      <c r="BP174" s="5"/>
    </row>
    <row r="175" spans="1:68" ht="15" hidden="1" customHeight="1" x14ac:dyDescent="0.25">
      <c r="C175" s="76"/>
      <c r="D175" s="362" t="s">
        <v>137</v>
      </c>
      <c r="E175" s="77">
        <f t="shared" si="43"/>
        <v>0</v>
      </c>
      <c r="F175" s="36"/>
      <c r="G175" s="36"/>
      <c r="H175" s="307"/>
      <c r="I175" s="307"/>
      <c r="J175" s="307"/>
      <c r="K175" s="307"/>
      <c r="L175" s="307"/>
      <c r="M175" s="307"/>
      <c r="N175" s="307"/>
      <c r="O175" s="307"/>
      <c r="P175" s="307"/>
      <c r="Q175" s="79"/>
      <c r="R175" s="421"/>
      <c r="S175" s="9"/>
      <c r="T175" s="63"/>
      <c r="U175" s="10"/>
      <c r="V175" s="10"/>
      <c r="BP175" s="5"/>
    </row>
    <row r="176" spans="1:68" ht="15" hidden="1" customHeight="1" x14ac:dyDescent="0.25">
      <c r="C176" s="76"/>
      <c r="D176" s="362" t="s">
        <v>138</v>
      </c>
      <c r="E176" s="77">
        <f t="shared" si="43"/>
        <v>0</v>
      </c>
      <c r="F176" s="36"/>
      <c r="G176" s="36"/>
      <c r="H176" s="307"/>
      <c r="I176" s="307"/>
      <c r="J176" s="307"/>
      <c r="K176" s="307"/>
      <c r="L176" s="307"/>
      <c r="M176" s="307"/>
      <c r="N176" s="307"/>
      <c r="O176" s="307"/>
      <c r="P176" s="307"/>
      <c r="Q176" s="79"/>
      <c r="R176" s="421"/>
      <c r="S176" s="9"/>
      <c r="T176" s="63"/>
      <c r="U176" s="10"/>
      <c r="V176" s="10"/>
      <c r="BP176" s="5"/>
    </row>
    <row r="177" spans="1:68" ht="15" hidden="1" customHeight="1" x14ac:dyDescent="0.25">
      <c r="C177" s="76"/>
      <c r="D177" s="362" t="s">
        <v>148</v>
      </c>
      <c r="E177" s="77">
        <f t="shared" si="43"/>
        <v>0</v>
      </c>
      <c r="F177" s="36"/>
      <c r="G177" s="36"/>
      <c r="H177" s="307"/>
      <c r="I177" s="307"/>
      <c r="J177" s="307"/>
      <c r="K177" s="307"/>
      <c r="L177" s="307"/>
      <c r="M177" s="307"/>
      <c r="N177" s="307"/>
      <c r="O177" s="307"/>
      <c r="P177" s="307"/>
      <c r="Q177" s="79"/>
      <c r="R177" s="421"/>
      <c r="S177" s="9"/>
      <c r="T177" s="63"/>
      <c r="U177" s="10"/>
      <c r="V177" s="10"/>
      <c r="BP177" s="5"/>
    </row>
    <row r="178" spans="1:68" ht="15" hidden="1" customHeight="1" x14ac:dyDescent="0.25">
      <c r="C178" s="76"/>
      <c r="D178" s="362" t="s">
        <v>91</v>
      </c>
      <c r="E178" s="77">
        <f t="shared" si="43"/>
        <v>0</v>
      </c>
      <c r="F178" s="36"/>
      <c r="G178" s="36"/>
      <c r="H178" s="307"/>
      <c r="I178" s="307"/>
      <c r="J178" s="307"/>
      <c r="K178" s="307"/>
      <c r="L178" s="307"/>
      <c r="M178" s="307"/>
      <c r="N178" s="307"/>
      <c r="O178" s="307"/>
      <c r="P178" s="307"/>
      <c r="Q178" s="79"/>
      <c r="R178" s="421"/>
      <c r="S178" s="9"/>
      <c r="T178" s="63"/>
      <c r="U178" s="10"/>
      <c r="V178" s="10"/>
      <c r="BP178" s="5"/>
    </row>
    <row r="179" spans="1:68" ht="15" hidden="1" customHeight="1" x14ac:dyDescent="0.25">
      <c r="C179" s="76"/>
      <c r="D179" s="362" t="s">
        <v>139</v>
      </c>
      <c r="E179" s="77">
        <f t="shared" si="43"/>
        <v>5</v>
      </c>
      <c r="F179" s="36"/>
      <c r="G179" s="36"/>
      <c r="H179" s="307">
        <v>5</v>
      </c>
      <c r="I179" s="307"/>
      <c r="J179" s="307"/>
      <c r="K179" s="307"/>
      <c r="L179" s="307"/>
      <c r="M179" s="307"/>
      <c r="N179" s="307"/>
      <c r="O179" s="307"/>
      <c r="P179" s="307"/>
      <c r="Q179" s="79"/>
      <c r="R179" s="421"/>
      <c r="S179" s="9"/>
      <c r="T179" s="63"/>
      <c r="U179" s="10"/>
      <c r="V179" s="10"/>
      <c r="BP179" s="5"/>
    </row>
    <row r="180" spans="1:68" ht="15" hidden="1" customHeight="1" x14ac:dyDescent="0.25">
      <c r="C180" s="76"/>
      <c r="D180" s="362" t="s">
        <v>140</v>
      </c>
      <c r="E180" s="77">
        <f t="shared" si="43"/>
        <v>1</v>
      </c>
      <c r="F180" s="36"/>
      <c r="G180" s="36"/>
      <c r="H180" s="307">
        <v>1</v>
      </c>
      <c r="I180" s="307"/>
      <c r="J180" s="307"/>
      <c r="K180" s="307"/>
      <c r="L180" s="307"/>
      <c r="M180" s="307"/>
      <c r="N180" s="307"/>
      <c r="O180" s="307"/>
      <c r="P180" s="307"/>
      <c r="Q180" s="79"/>
      <c r="R180" s="421"/>
      <c r="S180" s="9"/>
      <c r="T180" s="63"/>
      <c r="U180" s="10"/>
      <c r="V180" s="62"/>
      <c r="BP180" s="5"/>
    </row>
    <row r="181" spans="1:68" ht="15" hidden="1" customHeight="1" x14ac:dyDescent="0.25">
      <c r="C181" s="76"/>
      <c r="D181" s="362" t="s">
        <v>141</v>
      </c>
      <c r="E181" s="77">
        <f t="shared" si="43"/>
        <v>2</v>
      </c>
      <c r="F181" s="36"/>
      <c r="G181" s="36"/>
      <c r="H181" s="307">
        <v>2</v>
      </c>
      <c r="I181" s="307"/>
      <c r="J181" s="307"/>
      <c r="K181" s="307"/>
      <c r="L181" s="307"/>
      <c r="M181" s="307"/>
      <c r="N181" s="307"/>
      <c r="O181" s="307"/>
      <c r="P181" s="307"/>
      <c r="Q181" s="79"/>
      <c r="R181" s="421"/>
      <c r="S181" s="9"/>
      <c r="T181" s="63"/>
      <c r="U181" s="10"/>
      <c r="V181" s="10"/>
      <c r="BP181" s="5"/>
    </row>
    <row r="182" spans="1:68" ht="15" hidden="1" customHeight="1" x14ac:dyDescent="0.25">
      <c r="C182" s="76"/>
      <c r="D182" s="362" t="s">
        <v>93</v>
      </c>
      <c r="E182" s="77">
        <f t="shared" si="43"/>
        <v>3</v>
      </c>
      <c r="F182" s="36"/>
      <c r="G182" s="36"/>
      <c r="H182" s="307">
        <v>3</v>
      </c>
      <c r="I182" s="307"/>
      <c r="J182" s="307"/>
      <c r="K182" s="307"/>
      <c r="L182" s="307"/>
      <c r="M182" s="307"/>
      <c r="N182" s="307"/>
      <c r="O182" s="307"/>
      <c r="P182" s="307"/>
      <c r="Q182" s="79"/>
      <c r="R182" s="421"/>
      <c r="S182" s="9"/>
      <c r="T182" s="63"/>
      <c r="U182" s="10"/>
      <c r="V182" s="10"/>
      <c r="BP182" s="5"/>
    </row>
    <row r="183" spans="1:68" ht="15" hidden="1" customHeight="1" x14ac:dyDescent="0.25">
      <c r="C183" s="76"/>
      <c r="D183" s="362" t="s">
        <v>142</v>
      </c>
      <c r="E183" s="77">
        <f t="shared" si="43"/>
        <v>0</v>
      </c>
      <c r="F183" s="36"/>
      <c r="G183" s="36"/>
      <c r="H183" s="307"/>
      <c r="I183" s="307"/>
      <c r="J183" s="307"/>
      <c r="K183" s="307"/>
      <c r="L183" s="307"/>
      <c r="M183" s="307"/>
      <c r="N183" s="307"/>
      <c r="O183" s="307"/>
      <c r="P183" s="307"/>
      <c r="Q183" s="79"/>
      <c r="R183" s="421"/>
      <c r="S183" s="9"/>
      <c r="T183" s="63"/>
      <c r="U183" s="10"/>
      <c r="V183" s="10"/>
      <c r="BP183" s="5"/>
    </row>
    <row r="184" spans="1:68" ht="15" hidden="1" customHeight="1" x14ac:dyDescent="0.25">
      <c r="C184" s="76"/>
      <c r="D184" s="362" t="s">
        <v>143</v>
      </c>
      <c r="E184" s="77">
        <f t="shared" si="43"/>
        <v>4</v>
      </c>
      <c r="F184" s="36"/>
      <c r="G184" s="36"/>
      <c r="H184" s="307">
        <v>4</v>
      </c>
      <c r="I184" s="307"/>
      <c r="J184" s="307"/>
      <c r="K184" s="307"/>
      <c r="L184" s="307"/>
      <c r="M184" s="307"/>
      <c r="N184" s="307"/>
      <c r="O184" s="307"/>
      <c r="P184" s="307"/>
      <c r="Q184" s="79"/>
      <c r="R184" s="421"/>
      <c r="S184" s="9"/>
      <c r="T184" s="63"/>
      <c r="U184" s="10"/>
      <c r="V184" s="10"/>
      <c r="BP184" s="5"/>
    </row>
    <row r="185" spans="1:68" ht="15" hidden="1" customHeight="1" x14ac:dyDescent="0.25">
      <c r="A185" s="630"/>
      <c r="B185" s="630"/>
      <c r="C185" s="80"/>
      <c r="D185" s="362" t="s">
        <v>144</v>
      </c>
      <c r="E185" s="77">
        <f t="shared" si="43"/>
        <v>0</v>
      </c>
      <c r="F185" s="36"/>
      <c r="G185" s="36"/>
      <c r="H185" s="29"/>
      <c r="I185" s="29"/>
      <c r="J185" s="29"/>
      <c r="K185" s="29"/>
      <c r="L185" s="29"/>
      <c r="M185" s="29"/>
      <c r="N185" s="407"/>
      <c r="O185" s="407"/>
      <c r="P185" s="407"/>
      <c r="Q185" s="471"/>
      <c r="R185" s="27"/>
      <c r="S185" s="9"/>
      <c r="T185" s="63"/>
      <c r="U185" s="10"/>
      <c r="V185" s="10"/>
      <c r="BP185" s="5"/>
    </row>
    <row r="186" spans="1:68" ht="15" hidden="1" customHeight="1" x14ac:dyDescent="0.25">
      <c r="A186" s="630"/>
      <c r="B186" s="630"/>
      <c r="C186" s="80"/>
      <c r="D186" s="362" t="s">
        <v>145</v>
      </c>
      <c r="E186" s="77">
        <f t="shared" si="43"/>
        <v>0</v>
      </c>
      <c r="F186" s="36"/>
      <c r="G186" s="36"/>
      <c r="H186" s="29"/>
      <c r="I186" s="29"/>
      <c r="J186" s="29"/>
      <c r="K186" s="29"/>
      <c r="L186" s="29"/>
      <c r="M186" s="29"/>
      <c r="N186" s="407"/>
      <c r="O186" s="407"/>
      <c r="P186" s="407"/>
      <c r="Q186" s="471"/>
      <c r="R186" s="27"/>
      <c r="BP186" s="5"/>
    </row>
    <row r="187" spans="1:68" ht="15" hidden="1" customHeight="1" x14ac:dyDescent="0.25">
      <c r="A187" s="630"/>
      <c r="B187" s="630"/>
      <c r="C187" s="80"/>
      <c r="D187" s="362" t="s">
        <v>146</v>
      </c>
      <c r="E187" s="77">
        <f t="shared" si="43"/>
        <v>0</v>
      </c>
      <c r="F187" s="36"/>
      <c r="G187" s="36"/>
      <c r="H187" s="29"/>
      <c r="I187" s="29"/>
      <c r="J187" s="29"/>
      <c r="K187" s="29"/>
      <c r="L187" s="29"/>
      <c r="M187" s="29"/>
      <c r="N187" s="407"/>
      <c r="O187" s="407"/>
      <c r="P187" s="407"/>
      <c r="Q187" s="471"/>
      <c r="R187" s="27"/>
      <c r="S187" s="9"/>
      <c r="T187" s="63"/>
      <c r="U187" s="10"/>
      <c r="V187" s="10"/>
      <c r="BP187" s="5"/>
    </row>
    <row r="188" spans="1:68" ht="15" hidden="1" customHeight="1" x14ac:dyDescent="0.25">
      <c r="A188" s="630"/>
      <c r="B188" s="630"/>
      <c r="C188" s="80"/>
      <c r="D188" s="362" t="s">
        <v>147</v>
      </c>
      <c r="E188" s="77">
        <f t="shared" si="43"/>
        <v>0</v>
      </c>
      <c r="F188" s="36"/>
      <c r="G188" s="36"/>
      <c r="H188" s="29"/>
      <c r="I188" s="29"/>
      <c r="J188" s="29"/>
      <c r="K188" s="29"/>
      <c r="L188" s="29"/>
      <c r="M188" s="29"/>
      <c r="N188" s="407"/>
      <c r="O188" s="407"/>
      <c r="P188" s="407"/>
      <c r="Q188" s="471"/>
      <c r="R188" s="27"/>
      <c r="S188" s="9"/>
      <c r="T188" s="63"/>
      <c r="U188" s="10"/>
      <c r="V188" s="10"/>
      <c r="BP188" s="5"/>
    </row>
    <row r="189" spans="1:68" ht="15" hidden="1" customHeight="1" x14ac:dyDescent="0.25">
      <c r="A189" s="630"/>
      <c r="B189" s="630"/>
      <c r="C189" s="80"/>
      <c r="D189" s="362" t="s">
        <v>154</v>
      </c>
      <c r="E189" s="77">
        <f t="shared" si="43"/>
        <v>0</v>
      </c>
      <c r="F189" s="36"/>
      <c r="G189" s="36"/>
      <c r="H189" s="29"/>
      <c r="I189" s="29"/>
      <c r="J189" s="29"/>
      <c r="K189" s="29"/>
      <c r="L189" s="29"/>
      <c r="M189" s="29"/>
      <c r="N189" s="407"/>
      <c r="O189" s="407"/>
      <c r="P189" s="407"/>
      <c r="Q189" s="471"/>
      <c r="R189" s="27"/>
      <c r="S189" s="9"/>
      <c r="T189" s="63"/>
      <c r="U189" s="10"/>
      <c r="V189" s="10"/>
      <c r="BP189" s="5"/>
    </row>
    <row r="190" spans="1:68" ht="15" hidden="1" customHeight="1" x14ac:dyDescent="0.25">
      <c r="A190" s="630"/>
      <c r="B190" s="630"/>
      <c r="C190" s="80"/>
      <c r="D190" s="612" t="s">
        <v>218</v>
      </c>
      <c r="E190" s="77">
        <f t="shared" si="43"/>
        <v>0</v>
      </c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614"/>
      <c r="R190" s="27"/>
      <c r="S190" s="9"/>
      <c r="T190" s="63"/>
      <c r="U190" s="10"/>
      <c r="V190" s="10"/>
      <c r="BP190" s="5"/>
    </row>
    <row r="191" spans="1:68" ht="15" hidden="1" customHeight="1" x14ac:dyDescent="0.25">
      <c r="A191" s="630"/>
      <c r="B191" s="630"/>
      <c r="C191" s="80"/>
      <c r="D191" s="612" t="s">
        <v>219</v>
      </c>
      <c r="E191" s="77">
        <f t="shared" si="43"/>
        <v>0</v>
      </c>
      <c r="F191" s="36"/>
      <c r="G191" s="36"/>
      <c r="H191" s="29"/>
      <c r="I191" s="29"/>
      <c r="J191" s="29"/>
      <c r="K191" s="29"/>
      <c r="L191" s="29"/>
      <c r="M191" s="29"/>
      <c r="N191" s="407"/>
      <c r="O191" s="407"/>
      <c r="P191" s="407"/>
      <c r="Q191" s="471"/>
      <c r="R191" s="27"/>
      <c r="S191" s="9"/>
      <c r="T191" s="63"/>
      <c r="U191" s="10"/>
      <c r="V191" s="10"/>
      <c r="BP191" s="5"/>
    </row>
    <row r="192" spans="1:68" ht="15" hidden="1" customHeight="1" x14ac:dyDescent="0.25">
      <c r="A192" s="630"/>
      <c r="B192" s="630"/>
      <c r="C192" s="80"/>
      <c r="D192" s="362" t="s">
        <v>121</v>
      </c>
      <c r="E192" s="77">
        <f t="shared" si="43"/>
        <v>0</v>
      </c>
      <c r="F192" s="36"/>
      <c r="G192" s="36"/>
      <c r="H192" s="29"/>
      <c r="I192" s="29"/>
      <c r="J192" s="29"/>
      <c r="K192" s="29"/>
      <c r="L192" s="29"/>
      <c r="M192" s="29"/>
      <c r="N192" s="407"/>
      <c r="O192" s="407"/>
      <c r="P192" s="407"/>
      <c r="Q192" s="471"/>
      <c r="R192" s="27"/>
      <c r="S192" s="9"/>
      <c r="T192" s="63"/>
      <c r="U192" s="10"/>
      <c r="V192" s="10"/>
      <c r="BP192" s="5"/>
    </row>
    <row r="193" spans="1:68" ht="15" hidden="1" customHeight="1" x14ac:dyDescent="0.25">
      <c r="A193" s="630"/>
      <c r="B193" s="630"/>
      <c r="C193" s="80"/>
      <c r="D193" s="78" t="s">
        <v>102</v>
      </c>
      <c r="E193" s="77">
        <f t="shared" si="43"/>
        <v>0</v>
      </c>
      <c r="F193" s="36"/>
      <c r="G193" s="36"/>
      <c r="H193" s="29"/>
      <c r="I193" s="29"/>
      <c r="J193" s="29"/>
      <c r="K193" s="29"/>
      <c r="L193" s="29"/>
      <c r="M193" s="29"/>
      <c r="N193" s="407"/>
      <c r="O193" s="407"/>
      <c r="P193" s="407"/>
      <c r="Q193" s="471"/>
      <c r="R193" s="27"/>
      <c r="S193" s="9"/>
      <c r="T193" s="63"/>
      <c r="U193" s="10"/>
      <c r="V193" s="10"/>
      <c r="BP193" s="5"/>
    </row>
    <row r="194" spans="1:68" ht="20.25" hidden="1" customHeight="1" x14ac:dyDescent="0.25">
      <c r="C194" s="143" t="s">
        <v>252</v>
      </c>
      <c r="D194" s="116"/>
      <c r="E194" s="117">
        <f t="shared" ref="E194:E213" si="44">SUM(F194:Q194)</f>
        <v>253</v>
      </c>
      <c r="F194" s="237">
        <f t="shared" ref="F194:Q194" si="45">SUM(F195:F216)</f>
        <v>10</v>
      </c>
      <c r="G194" s="237">
        <f t="shared" si="45"/>
        <v>15</v>
      </c>
      <c r="H194" s="237">
        <f t="shared" si="45"/>
        <v>21</v>
      </c>
      <c r="I194" s="237">
        <f t="shared" si="45"/>
        <v>24</v>
      </c>
      <c r="J194" s="237">
        <f t="shared" si="45"/>
        <v>35</v>
      </c>
      <c r="K194" s="384">
        <f t="shared" si="45"/>
        <v>15</v>
      </c>
      <c r="L194" s="384">
        <f t="shared" si="45"/>
        <v>12</v>
      </c>
      <c r="M194" s="384">
        <f t="shared" si="45"/>
        <v>40</v>
      </c>
      <c r="N194" s="384">
        <f t="shared" si="45"/>
        <v>20</v>
      </c>
      <c r="O194" s="237">
        <f t="shared" si="45"/>
        <v>27</v>
      </c>
      <c r="P194" s="237">
        <f t="shared" si="45"/>
        <v>13</v>
      </c>
      <c r="Q194" s="465">
        <f t="shared" si="45"/>
        <v>21</v>
      </c>
      <c r="R194" s="27"/>
      <c r="S194" s="9"/>
      <c r="T194" s="63"/>
      <c r="U194" s="10"/>
      <c r="V194" s="10"/>
      <c r="BP194" s="5" t="s">
        <v>23</v>
      </c>
    </row>
    <row r="195" spans="1:68" ht="15" hidden="1" customHeight="1" x14ac:dyDescent="0.25">
      <c r="A195" s="632"/>
      <c r="B195" s="632"/>
      <c r="C195" s="80"/>
      <c r="D195" s="362" t="s">
        <v>101</v>
      </c>
      <c r="E195" s="77">
        <f t="shared" si="44"/>
        <v>1</v>
      </c>
      <c r="F195" s="225"/>
      <c r="G195" s="225"/>
      <c r="H195" s="225"/>
      <c r="I195" s="225"/>
      <c r="J195" s="225">
        <v>1</v>
      </c>
      <c r="K195" s="225"/>
      <c r="L195" s="225"/>
      <c r="M195" s="225"/>
      <c r="N195" s="225"/>
      <c r="O195" s="225"/>
      <c r="P195" s="225"/>
      <c r="Q195" s="385"/>
      <c r="R195" s="27"/>
      <c r="S195" s="9"/>
      <c r="T195" s="63"/>
      <c r="U195" s="10"/>
      <c r="V195" s="10"/>
      <c r="BP195" s="5"/>
    </row>
    <row r="196" spans="1:68" ht="15" hidden="1" customHeight="1" x14ac:dyDescent="0.25">
      <c r="A196" s="632"/>
      <c r="B196" s="632"/>
      <c r="C196" s="80"/>
      <c r="D196" s="362" t="s">
        <v>89</v>
      </c>
      <c r="E196" s="77">
        <f t="shared" si="44"/>
        <v>1</v>
      </c>
      <c r="F196" s="225"/>
      <c r="G196" s="225"/>
      <c r="H196" s="225"/>
      <c r="I196" s="225"/>
      <c r="J196" s="225">
        <v>1</v>
      </c>
      <c r="K196" s="225"/>
      <c r="L196" s="225"/>
      <c r="M196" s="225"/>
      <c r="N196" s="225"/>
      <c r="O196" s="225"/>
      <c r="P196" s="225"/>
      <c r="Q196" s="385"/>
      <c r="R196" s="27"/>
      <c r="S196" s="9"/>
      <c r="T196" s="63"/>
      <c r="U196" s="10"/>
      <c r="V196" s="10"/>
      <c r="BP196" s="5"/>
    </row>
    <row r="197" spans="1:68" ht="15" hidden="1" customHeight="1" x14ac:dyDescent="0.25">
      <c r="A197" s="632"/>
      <c r="B197" s="632"/>
      <c r="C197" s="80"/>
      <c r="D197" s="362" t="s">
        <v>137</v>
      </c>
      <c r="E197" s="77">
        <f>SUM(F197:Q197)</f>
        <v>0</v>
      </c>
      <c r="F197" s="225"/>
      <c r="G197" s="225"/>
      <c r="H197" s="225"/>
      <c r="I197" s="225"/>
      <c r="J197" s="225"/>
      <c r="K197" s="225"/>
      <c r="L197" s="225"/>
      <c r="M197" s="225"/>
      <c r="N197" s="225"/>
      <c r="O197" s="225"/>
      <c r="P197" s="225"/>
      <c r="Q197" s="385"/>
      <c r="R197" s="27"/>
      <c r="BP197" s="5"/>
    </row>
    <row r="198" spans="1:68" ht="15" hidden="1" customHeight="1" x14ac:dyDescent="0.25">
      <c r="A198" s="632"/>
      <c r="B198" s="632"/>
      <c r="C198" s="80"/>
      <c r="D198" s="362" t="s">
        <v>138</v>
      </c>
      <c r="E198" s="77">
        <f t="shared" ref="E198:E211" si="46">SUM(F198:Q198)</f>
        <v>0</v>
      </c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385"/>
      <c r="R198" s="27"/>
      <c r="BP198" s="5"/>
    </row>
    <row r="199" spans="1:68" ht="15" hidden="1" customHeight="1" x14ac:dyDescent="0.25">
      <c r="A199" s="632"/>
      <c r="B199" s="632"/>
      <c r="C199" s="80"/>
      <c r="D199" s="362" t="s">
        <v>148</v>
      </c>
      <c r="E199" s="77">
        <f t="shared" si="46"/>
        <v>14</v>
      </c>
      <c r="F199" s="225"/>
      <c r="G199" s="225"/>
      <c r="H199" s="225">
        <v>2</v>
      </c>
      <c r="I199" s="225">
        <v>2</v>
      </c>
      <c r="J199" s="225"/>
      <c r="K199" s="225">
        <v>1</v>
      </c>
      <c r="L199" s="225"/>
      <c r="M199" s="225">
        <v>2</v>
      </c>
      <c r="N199" s="225">
        <v>4</v>
      </c>
      <c r="O199" s="225">
        <v>1</v>
      </c>
      <c r="P199" s="225">
        <v>1</v>
      </c>
      <c r="Q199" s="385">
        <v>1</v>
      </c>
      <c r="R199" s="27"/>
      <c r="BP199" s="5"/>
    </row>
    <row r="200" spans="1:68" ht="15" hidden="1" customHeight="1" x14ac:dyDescent="0.25">
      <c r="A200" s="676"/>
      <c r="B200" s="676"/>
      <c r="C200" s="80"/>
      <c r="D200" s="362" t="s">
        <v>260</v>
      </c>
      <c r="E200" s="77">
        <f t="shared" si="46"/>
        <v>1</v>
      </c>
      <c r="F200" s="225"/>
      <c r="G200" s="225"/>
      <c r="H200" s="225"/>
      <c r="I200" s="225"/>
      <c r="J200" s="225"/>
      <c r="K200" s="225"/>
      <c r="L200" s="225"/>
      <c r="M200" s="225">
        <v>1</v>
      </c>
      <c r="N200" s="225"/>
      <c r="O200" s="225"/>
      <c r="P200" s="225"/>
      <c r="Q200" s="385"/>
      <c r="R200" s="27"/>
      <c r="BP200" s="5"/>
    </row>
    <row r="201" spans="1:68" ht="15" hidden="1" customHeight="1" x14ac:dyDescent="0.25">
      <c r="A201" s="632"/>
      <c r="B201" s="632"/>
      <c r="C201" s="80"/>
      <c r="D201" s="362" t="s">
        <v>91</v>
      </c>
      <c r="E201" s="77">
        <f t="shared" si="46"/>
        <v>1</v>
      </c>
      <c r="F201" s="225"/>
      <c r="G201" s="225"/>
      <c r="H201" s="225"/>
      <c r="I201" s="225"/>
      <c r="J201" s="225"/>
      <c r="K201" s="225"/>
      <c r="L201" s="225"/>
      <c r="M201" s="225"/>
      <c r="N201" s="225"/>
      <c r="O201" s="225"/>
      <c r="P201" s="225">
        <v>1</v>
      </c>
      <c r="Q201" s="385"/>
      <c r="R201" s="27"/>
      <c r="BP201" s="5"/>
    </row>
    <row r="202" spans="1:68" ht="15" hidden="1" customHeight="1" x14ac:dyDescent="0.25">
      <c r="A202" s="632"/>
      <c r="B202" s="632"/>
      <c r="C202" s="80"/>
      <c r="D202" s="362" t="s">
        <v>139</v>
      </c>
      <c r="E202" s="77">
        <f t="shared" si="46"/>
        <v>12</v>
      </c>
      <c r="F202" s="225"/>
      <c r="G202" s="225"/>
      <c r="H202" s="225"/>
      <c r="I202" s="225">
        <v>6</v>
      </c>
      <c r="J202" s="225">
        <v>1</v>
      </c>
      <c r="K202" s="225">
        <v>1</v>
      </c>
      <c r="L202" s="225"/>
      <c r="M202" s="225">
        <v>4</v>
      </c>
      <c r="N202" s="225"/>
      <c r="O202" s="225"/>
      <c r="P202" s="225"/>
      <c r="Q202" s="385"/>
      <c r="R202" s="27"/>
      <c r="BP202" s="5"/>
    </row>
    <row r="203" spans="1:68" ht="15" hidden="1" customHeight="1" x14ac:dyDescent="0.25">
      <c r="A203" s="632"/>
      <c r="B203" s="632"/>
      <c r="C203" s="80"/>
      <c r="D203" s="362" t="s">
        <v>140</v>
      </c>
      <c r="E203" s="77">
        <f t="shared" si="46"/>
        <v>18</v>
      </c>
      <c r="F203" s="225"/>
      <c r="G203" s="225"/>
      <c r="H203" s="225">
        <v>1</v>
      </c>
      <c r="I203" s="225">
        <v>1</v>
      </c>
      <c r="J203" s="225">
        <v>5</v>
      </c>
      <c r="K203" s="225">
        <v>1</v>
      </c>
      <c r="L203" s="225"/>
      <c r="M203" s="225">
        <v>4</v>
      </c>
      <c r="N203" s="225">
        <v>1</v>
      </c>
      <c r="O203" s="225">
        <v>4</v>
      </c>
      <c r="P203" s="225">
        <v>1</v>
      </c>
      <c r="Q203" s="385"/>
      <c r="R203" s="27"/>
      <c r="BP203" s="5"/>
    </row>
    <row r="204" spans="1:68" ht="15" hidden="1" customHeight="1" x14ac:dyDescent="0.25">
      <c r="A204" s="632"/>
      <c r="B204" s="632"/>
      <c r="C204" s="80"/>
      <c r="D204" s="362" t="s">
        <v>141</v>
      </c>
      <c r="E204" s="77">
        <f t="shared" si="46"/>
        <v>2</v>
      </c>
      <c r="F204" s="225"/>
      <c r="G204" s="225"/>
      <c r="H204" s="225">
        <v>2</v>
      </c>
      <c r="I204" s="225"/>
      <c r="J204" s="225"/>
      <c r="K204" s="225"/>
      <c r="L204" s="225"/>
      <c r="M204" s="225"/>
      <c r="N204" s="225"/>
      <c r="O204" s="225"/>
      <c r="P204" s="225"/>
      <c r="Q204" s="385"/>
      <c r="R204" s="27"/>
      <c r="BP204" s="5"/>
    </row>
    <row r="205" spans="1:68" ht="15" hidden="1" customHeight="1" x14ac:dyDescent="0.25">
      <c r="A205" s="632"/>
      <c r="B205" s="632"/>
      <c r="C205" s="80"/>
      <c r="D205" s="362" t="s">
        <v>93</v>
      </c>
      <c r="E205" s="77">
        <f t="shared" si="46"/>
        <v>1</v>
      </c>
      <c r="F205" s="225"/>
      <c r="G205" s="225"/>
      <c r="H205" s="225"/>
      <c r="I205" s="225"/>
      <c r="J205" s="225"/>
      <c r="K205" s="225"/>
      <c r="L205" s="225"/>
      <c r="M205" s="225"/>
      <c r="N205" s="225"/>
      <c r="O205" s="225">
        <v>1</v>
      </c>
      <c r="P205" s="225"/>
      <c r="Q205" s="385"/>
      <c r="R205" s="27"/>
      <c r="BP205" s="5"/>
    </row>
    <row r="206" spans="1:68" ht="15" hidden="1" customHeight="1" x14ac:dyDescent="0.25">
      <c r="A206" s="632"/>
      <c r="B206" s="632"/>
      <c r="C206" s="80"/>
      <c r="D206" s="362" t="s">
        <v>142</v>
      </c>
      <c r="E206" s="77">
        <f t="shared" si="46"/>
        <v>1</v>
      </c>
      <c r="F206" s="225"/>
      <c r="G206" s="225"/>
      <c r="H206" s="225"/>
      <c r="I206" s="225"/>
      <c r="J206" s="225"/>
      <c r="K206" s="225"/>
      <c r="L206" s="225"/>
      <c r="M206" s="225">
        <v>1</v>
      </c>
      <c r="N206" s="225"/>
      <c r="O206" s="225"/>
      <c r="P206" s="225"/>
      <c r="Q206" s="385"/>
      <c r="R206" s="27"/>
      <c r="BP206" s="5"/>
    </row>
    <row r="207" spans="1:68" ht="15" hidden="1" customHeight="1" x14ac:dyDescent="0.25">
      <c r="A207" s="632"/>
      <c r="B207" s="632"/>
      <c r="C207" s="80"/>
      <c r="D207" s="362" t="s">
        <v>143</v>
      </c>
      <c r="E207" s="77">
        <f t="shared" si="46"/>
        <v>0</v>
      </c>
      <c r="F207" s="225"/>
      <c r="G207" s="225"/>
      <c r="H207" s="225"/>
      <c r="I207" s="225"/>
      <c r="J207" s="225"/>
      <c r="K207" s="225"/>
      <c r="L207" s="225"/>
      <c r="M207" s="225"/>
      <c r="N207" s="225"/>
      <c r="O207" s="225"/>
      <c r="P207" s="225"/>
      <c r="Q207" s="385"/>
      <c r="R207" s="27"/>
      <c r="BP207" s="5"/>
    </row>
    <row r="208" spans="1:68" ht="15" hidden="1" customHeight="1" x14ac:dyDescent="0.25">
      <c r="A208" s="632"/>
      <c r="B208" s="632"/>
      <c r="C208" s="80"/>
      <c r="D208" s="362" t="s">
        <v>144</v>
      </c>
      <c r="E208" s="77">
        <f t="shared" si="46"/>
        <v>0</v>
      </c>
      <c r="F208" s="225"/>
      <c r="G208" s="225"/>
      <c r="H208" s="225"/>
      <c r="I208" s="225"/>
      <c r="J208" s="225"/>
      <c r="K208" s="225"/>
      <c r="L208" s="225"/>
      <c r="M208" s="225"/>
      <c r="N208" s="225"/>
      <c r="O208" s="225"/>
      <c r="P208" s="225"/>
      <c r="Q208" s="385"/>
      <c r="R208" s="27"/>
      <c r="BP208" s="5"/>
    </row>
    <row r="209" spans="1:68" ht="15" hidden="1" customHeight="1" x14ac:dyDescent="0.25">
      <c r="A209" s="632"/>
      <c r="B209" s="632"/>
      <c r="C209" s="80"/>
      <c r="D209" s="362" t="s">
        <v>145</v>
      </c>
      <c r="E209" s="77">
        <f t="shared" si="46"/>
        <v>11</v>
      </c>
      <c r="F209" s="225">
        <v>1</v>
      </c>
      <c r="G209" s="225"/>
      <c r="H209" s="225">
        <v>2</v>
      </c>
      <c r="I209" s="225"/>
      <c r="J209" s="225">
        <v>1</v>
      </c>
      <c r="K209" s="225">
        <v>2</v>
      </c>
      <c r="L209" s="225">
        <v>2</v>
      </c>
      <c r="M209" s="225">
        <v>1</v>
      </c>
      <c r="N209" s="225"/>
      <c r="O209" s="225">
        <v>1</v>
      </c>
      <c r="P209" s="225"/>
      <c r="Q209" s="385">
        <v>1</v>
      </c>
      <c r="R209" s="27"/>
      <c r="BP209" s="5"/>
    </row>
    <row r="210" spans="1:68" ht="15" hidden="1" customHeight="1" x14ac:dyDescent="0.25">
      <c r="A210" s="632"/>
      <c r="B210" s="632"/>
      <c r="C210" s="80"/>
      <c r="D210" s="362" t="s">
        <v>146</v>
      </c>
      <c r="E210" s="77">
        <f t="shared" si="46"/>
        <v>3</v>
      </c>
      <c r="F210" s="225"/>
      <c r="G210" s="225"/>
      <c r="H210" s="225"/>
      <c r="I210" s="225"/>
      <c r="J210" s="225">
        <v>1</v>
      </c>
      <c r="K210" s="225"/>
      <c r="L210" s="225"/>
      <c r="M210" s="225">
        <v>1</v>
      </c>
      <c r="N210" s="225">
        <v>1</v>
      </c>
      <c r="O210" s="225"/>
      <c r="P210" s="225"/>
      <c r="Q210" s="385"/>
      <c r="R210" s="27"/>
      <c r="BP210" s="5"/>
    </row>
    <row r="211" spans="1:68" ht="15" hidden="1" customHeight="1" x14ac:dyDescent="0.25">
      <c r="A211" s="632"/>
      <c r="B211" s="632"/>
      <c r="C211" s="80"/>
      <c r="D211" s="362" t="s">
        <v>147</v>
      </c>
      <c r="E211" s="77">
        <f t="shared" si="46"/>
        <v>11</v>
      </c>
      <c r="F211" s="225">
        <v>1</v>
      </c>
      <c r="G211" s="225">
        <v>1</v>
      </c>
      <c r="H211" s="225">
        <v>1</v>
      </c>
      <c r="I211" s="225">
        <v>1</v>
      </c>
      <c r="J211" s="225"/>
      <c r="K211" s="225">
        <v>1</v>
      </c>
      <c r="L211" s="225"/>
      <c r="M211" s="225">
        <v>1</v>
      </c>
      <c r="N211" s="225">
        <v>1</v>
      </c>
      <c r="O211" s="225">
        <v>2</v>
      </c>
      <c r="P211" s="225">
        <v>1</v>
      </c>
      <c r="Q211" s="385">
        <v>1</v>
      </c>
      <c r="R211" s="27"/>
      <c r="BP211" s="5"/>
    </row>
    <row r="212" spans="1:68" ht="15" hidden="1" customHeight="1" x14ac:dyDescent="0.25">
      <c r="A212" s="632"/>
      <c r="B212" s="632"/>
      <c r="C212" s="80"/>
      <c r="D212" s="362" t="s">
        <v>154</v>
      </c>
      <c r="E212" s="77">
        <f t="shared" si="44"/>
        <v>13</v>
      </c>
      <c r="F212" s="225">
        <v>1</v>
      </c>
      <c r="G212" s="225"/>
      <c r="H212" s="225">
        <v>4</v>
      </c>
      <c r="I212" s="225"/>
      <c r="J212" s="225"/>
      <c r="K212" s="225"/>
      <c r="L212" s="225"/>
      <c r="M212" s="225">
        <v>8</v>
      </c>
      <c r="N212" s="225"/>
      <c r="O212" s="225"/>
      <c r="P212" s="225"/>
      <c r="Q212" s="385"/>
      <c r="R212" s="27"/>
      <c r="BP212" s="5"/>
    </row>
    <row r="213" spans="1:68" ht="15" hidden="1" customHeight="1" x14ac:dyDescent="0.25">
      <c r="A213" s="632"/>
      <c r="B213" s="632"/>
      <c r="C213" s="80"/>
      <c r="D213" s="612" t="s">
        <v>218</v>
      </c>
      <c r="E213" s="77">
        <f t="shared" si="44"/>
        <v>0</v>
      </c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385"/>
      <c r="R213" s="27"/>
      <c r="BP213" s="5"/>
    </row>
    <row r="214" spans="1:68" ht="15" hidden="1" customHeight="1" x14ac:dyDescent="0.25">
      <c r="A214" s="632"/>
      <c r="B214" s="632"/>
      <c r="C214" s="80"/>
      <c r="D214" s="612" t="s">
        <v>219</v>
      </c>
      <c r="E214" s="77">
        <f>SUM(F214:Q214)</f>
        <v>0</v>
      </c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385"/>
      <c r="R214" s="27"/>
      <c r="BP214" s="5"/>
    </row>
    <row r="215" spans="1:68" ht="15" hidden="1" customHeight="1" x14ac:dyDescent="0.25">
      <c r="A215" s="632"/>
      <c r="B215" s="632"/>
      <c r="C215" s="80"/>
      <c r="D215" s="362" t="s">
        <v>121</v>
      </c>
      <c r="E215" s="77">
        <f t="shared" ref="E215:E235" si="47">SUM(F215:Q215)</f>
        <v>159</v>
      </c>
      <c r="F215" s="225">
        <v>7</v>
      </c>
      <c r="G215" s="225">
        <v>14</v>
      </c>
      <c r="H215" s="225">
        <v>9</v>
      </c>
      <c r="I215" s="225">
        <v>14</v>
      </c>
      <c r="J215" s="225">
        <v>25</v>
      </c>
      <c r="K215" s="225">
        <v>9</v>
      </c>
      <c r="L215" s="225">
        <v>8</v>
      </c>
      <c r="M215" s="225">
        <v>16</v>
      </c>
      <c r="N215" s="225">
        <v>13</v>
      </c>
      <c r="O215" s="225">
        <v>17</v>
      </c>
      <c r="P215" s="225">
        <v>9</v>
      </c>
      <c r="Q215" s="385">
        <v>18</v>
      </c>
      <c r="R215" s="27"/>
      <c r="BP215" s="5"/>
    </row>
    <row r="216" spans="1:68" ht="15" hidden="1" customHeight="1" x14ac:dyDescent="0.25">
      <c r="A216" s="632"/>
      <c r="B216" s="632"/>
      <c r="C216" s="80"/>
      <c r="D216" s="78" t="s">
        <v>102</v>
      </c>
      <c r="E216" s="77">
        <f t="shared" si="47"/>
        <v>4</v>
      </c>
      <c r="F216" s="225"/>
      <c r="G216" s="225"/>
      <c r="H216" s="225"/>
      <c r="I216" s="225"/>
      <c r="J216" s="225"/>
      <c r="K216" s="225"/>
      <c r="L216" s="225">
        <v>2</v>
      </c>
      <c r="M216" s="225">
        <v>1</v>
      </c>
      <c r="N216" s="225"/>
      <c r="O216" s="225">
        <v>1</v>
      </c>
      <c r="P216" s="225"/>
      <c r="Q216" s="385"/>
      <c r="R216" s="27"/>
      <c r="BP216" s="5"/>
    </row>
    <row r="217" spans="1:68" ht="20.25" hidden="1" customHeight="1" x14ac:dyDescent="0.25">
      <c r="C217" s="143" t="s">
        <v>253</v>
      </c>
      <c r="D217" s="116"/>
      <c r="E217" s="117">
        <f t="shared" si="47"/>
        <v>459</v>
      </c>
      <c r="F217" s="237">
        <f t="shared" ref="F217:Q217" si="48">SUM(F218:F238)</f>
        <v>21</v>
      </c>
      <c r="G217" s="237">
        <f t="shared" si="48"/>
        <v>16</v>
      </c>
      <c r="H217" s="237">
        <f t="shared" si="48"/>
        <v>56</v>
      </c>
      <c r="I217" s="237">
        <f t="shared" si="48"/>
        <v>47</v>
      </c>
      <c r="J217" s="237">
        <f t="shared" si="48"/>
        <v>27</v>
      </c>
      <c r="K217" s="384">
        <f t="shared" si="48"/>
        <v>42</v>
      </c>
      <c r="L217" s="384">
        <f t="shared" si="48"/>
        <v>43</v>
      </c>
      <c r="M217" s="384">
        <f t="shared" si="48"/>
        <v>47</v>
      </c>
      <c r="N217" s="384">
        <f t="shared" si="48"/>
        <v>41</v>
      </c>
      <c r="O217" s="237">
        <f t="shared" si="48"/>
        <v>47</v>
      </c>
      <c r="P217" s="237">
        <f t="shared" si="48"/>
        <v>42</v>
      </c>
      <c r="Q217" s="465">
        <f t="shared" si="48"/>
        <v>30</v>
      </c>
      <c r="R217" s="27"/>
      <c r="S217" s="9"/>
      <c r="T217" s="63"/>
      <c r="U217" s="10"/>
      <c r="V217" s="10"/>
      <c r="BP217" s="5" t="s">
        <v>23</v>
      </c>
    </row>
    <row r="218" spans="1:68" ht="15" hidden="1" customHeight="1" x14ac:dyDescent="0.25">
      <c r="A218" s="632"/>
      <c r="B218" s="632"/>
      <c r="C218" s="80"/>
      <c r="D218" s="362" t="s">
        <v>101</v>
      </c>
      <c r="E218" s="77">
        <f t="shared" si="47"/>
        <v>0</v>
      </c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385"/>
      <c r="R218" s="27"/>
      <c r="S218" s="9"/>
      <c r="T218" s="63"/>
      <c r="U218" s="10"/>
      <c r="V218" s="10"/>
      <c r="BP218" s="5"/>
    </row>
    <row r="219" spans="1:68" ht="15" hidden="1" customHeight="1" x14ac:dyDescent="0.25">
      <c r="A219" s="632"/>
      <c r="B219" s="632"/>
      <c r="C219" s="80"/>
      <c r="D219" s="362" t="s">
        <v>89</v>
      </c>
      <c r="E219" s="77">
        <f t="shared" si="47"/>
        <v>15</v>
      </c>
      <c r="F219" s="225"/>
      <c r="G219" s="225"/>
      <c r="H219" s="225">
        <v>6</v>
      </c>
      <c r="I219" s="225"/>
      <c r="J219" s="225">
        <v>1</v>
      </c>
      <c r="K219" s="225">
        <v>1</v>
      </c>
      <c r="L219" s="225">
        <v>1</v>
      </c>
      <c r="M219" s="225">
        <v>1</v>
      </c>
      <c r="N219" s="225">
        <v>2</v>
      </c>
      <c r="O219" s="225">
        <v>1</v>
      </c>
      <c r="P219" s="225">
        <v>2</v>
      </c>
      <c r="Q219" s="385"/>
      <c r="R219" s="27"/>
      <c r="S219" s="9"/>
      <c r="T219" s="63"/>
      <c r="U219" s="10"/>
      <c r="V219" s="10"/>
      <c r="BP219" s="5"/>
    </row>
    <row r="220" spans="1:68" ht="15" hidden="1" customHeight="1" x14ac:dyDescent="0.25">
      <c r="A220" s="632"/>
      <c r="B220" s="632"/>
      <c r="C220" s="80"/>
      <c r="D220" s="362" t="s">
        <v>137</v>
      </c>
      <c r="E220" s="77">
        <f t="shared" si="47"/>
        <v>0</v>
      </c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385"/>
      <c r="R220" s="27"/>
      <c r="BP220" s="5"/>
    </row>
    <row r="221" spans="1:68" ht="15" hidden="1" customHeight="1" x14ac:dyDescent="0.25">
      <c r="A221" s="632"/>
      <c r="B221" s="632"/>
      <c r="C221" s="80"/>
      <c r="D221" s="362" t="s">
        <v>138</v>
      </c>
      <c r="E221" s="77">
        <f t="shared" si="47"/>
        <v>1</v>
      </c>
      <c r="F221" s="225"/>
      <c r="G221" s="225"/>
      <c r="H221" s="225"/>
      <c r="I221" s="225"/>
      <c r="J221" s="225">
        <v>1</v>
      </c>
      <c r="K221" s="225"/>
      <c r="L221" s="225"/>
      <c r="M221" s="225"/>
      <c r="N221" s="225"/>
      <c r="O221" s="225"/>
      <c r="P221" s="225"/>
      <c r="Q221" s="385"/>
      <c r="R221" s="27"/>
      <c r="BP221" s="5"/>
    </row>
    <row r="222" spans="1:68" ht="15" hidden="1" customHeight="1" x14ac:dyDescent="0.25">
      <c r="A222" s="632"/>
      <c r="B222" s="632"/>
      <c r="C222" s="80"/>
      <c r="D222" s="362" t="s">
        <v>148</v>
      </c>
      <c r="E222" s="77">
        <f t="shared" si="47"/>
        <v>201</v>
      </c>
      <c r="F222" s="225"/>
      <c r="G222" s="225"/>
      <c r="H222" s="225">
        <v>33</v>
      </c>
      <c r="I222" s="225">
        <v>27</v>
      </c>
      <c r="J222" s="225">
        <v>16</v>
      </c>
      <c r="K222" s="225">
        <v>19</v>
      </c>
      <c r="L222" s="225">
        <v>18</v>
      </c>
      <c r="M222" s="225">
        <v>19</v>
      </c>
      <c r="N222" s="225">
        <v>22</v>
      </c>
      <c r="O222" s="225">
        <v>18</v>
      </c>
      <c r="P222" s="225">
        <v>16</v>
      </c>
      <c r="Q222" s="385">
        <v>13</v>
      </c>
      <c r="R222" s="27"/>
      <c r="BP222" s="5"/>
    </row>
    <row r="223" spans="1:68" ht="15" hidden="1" customHeight="1" x14ac:dyDescent="0.25">
      <c r="A223" s="632"/>
      <c r="B223" s="632"/>
      <c r="C223" s="80"/>
      <c r="D223" s="362" t="s">
        <v>91</v>
      </c>
      <c r="E223" s="77">
        <f t="shared" si="47"/>
        <v>1</v>
      </c>
      <c r="F223" s="225"/>
      <c r="G223" s="225"/>
      <c r="H223" s="225">
        <v>1</v>
      </c>
      <c r="I223" s="225"/>
      <c r="J223" s="225"/>
      <c r="K223" s="225"/>
      <c r="L223" s="225"/>
      <c r="M223" s="225"/>
      <c r="N223" s="225"/>
      <c r="O223" s="225"/>
      <c r="P223" s="225"/>
      <c r="Q223" s="385"/>
      <c r="R223" s="27"/>
      <c r="BP223" s="5"/>
    </row>
    <row r="224" spans="1:68" ht="15" hidden="1" customHeight="1" x14ac:dyDescent="0.25">
      <c r="A224" s="632"/>
      <c r="B224" s="632"/>
      <c r="C224" s="80"/>
      <c r="D224" s="362" t="s">
        <v>139</v>
      </c>
      <c r="E224" s="77">
        <f t="shared" si="47"/>
        <v>0</v>
      </c>
      <c r="F224" s="225"/>
      <c r="G224" s="225"/>
      <c r="H224" s="225"/>
      <c r="I224" s="225"/>
      <c r="J224" s="225"/>
      <c r="K224" s="225"/>
      <c r="L224" s="225"/>
      <c r="M224" s="225"/>
      <c r="N224" s="225"/>
      <c r="O224" s="225"/>
      <c r="P224" s="225"/>
      <c r="Q224" s="385"/>
      <c r="R224" s="27"/>
      <c r="BP224" s="5"/>
    </row>
    <row r="225" spans="1:68" ht="15" hidden="1" customHeight="1" x14ac:dyDescent="0.25">
      <c r="A225" s="632"/>
      <c r="B225" s="632"/>
      <c r="C225" s="80"/>
      <c r="D225" s="362" t="s">
        <v>140</v>
      </c>
      <c r="E225" s="77">
        <f t="shared" si="47"/>
        <v>1</v>
      </c>
      <c r="F225" s="225"/>
      <c r="G225" s="225"/>
      <c r="H225" s="225">
        <v>1</v>
      </c>
      <c r="I225" s="225"/>
      <c r="J225" s="225"/>
      <c r="K225" s="225"/>
      <c r="L225" s="225"/>
      <c r="M225" s="225"/>
      <c r="N225" s="225"/>
      <c r="O225" s="225"/>
      <c r="P225" s="225"/>
      <c r="Q225" s="385"/>
      <c r="R225" s="27"/>
      <c r="BP225" s="5"/>
    </row>
    <row r="226" spans="1:68" ht="15" hidden="1" customHeight="1" x14ac:dyDescent="0.25">
      <c r="A226" s="632"/>
      <c r="B226" s="632"/>
      <c r="C226" s="80"/>
      <c r="D226" s="362" t="s">
        <v>141</v>
      </c>
      <c r="E226" s="77">
        <f t="shared" si="47"/>
        <v>0</v>
      </c>
      <c r="F226" s="225"/>
      <c r="G226" s="225"/>
      <c r="H226" s="225"/>
      <c r="I226" s="225"/>
      <c r="J226" s="225"/>
      <c r="K226" s="225"/>
      <c r="L226" s="225"/>
      <c r="M226" s="225"/>
      <c r="N226" s="225"/>
      <c r="O226" s="225"/>
      <c r="P226" s="225"/>
      <c r="Q226" s="385"/>
      <c r="R226" s="27"/>
      <c r="BP226" s="5"/>
    </row>
    <row r="227" spans="1:68" ht="15" hidden="1" customHeight="1" x14ac:dyDescent="0.25">
      <c r="A227" s="632"/>
      <c r="B227" s="632"/>
      <c r="C227" s="80"/>
      <c r="D227" s="362" t="s">
        <v>93</v>
      </c>
      <c r="E227" s="77">
        <f t="shared" si="47"/>
        <v>0</v>
      </c>
      <c r="F227" s="225"/>
      <c r="G227" s="225"/>
      <c r="H227" s="225"/>
      <c r="I227" s="225"/>
      <c r="J227" s="225"/>
      <c r="K227" s="225"/>
      <c r="L227" s="225"/>
      <c r="M227" s="225"/>
      <c r="N227" s="225"/>
      <c r="O227" s="225"/>
      <c r="P227" s="225"/>
      <c r="Q227" s="385"/>
      <c r="R227" s="27"/>
      <c r="BP227" s="5"/>
    </row>
    <row r="228" spans="1:68" ht="15" hidden="1" customHeight="1" x14ac:dyDescent="0.25">
      <c r="A228" s="632"/>
      <c r="B228" s="632"/>
      <c r="C228" s="80"/>
      <c r="D228" s="362" t="s">
        <v>142</v>
      </c>
      <c r="E228" s="77">
        <f t="shared" si="47"/>
        <v>0</v>
      </c>
      <c r="F228" s="225"/>
      <c r="G228" s="225"/>
      <c r="H228" s="225"/>
      <c r="I228" s="225"/>
      <c r="J228" s="225"/>
      <c r="K228" s="225"/>
      <c r="L228" s="225"/>
      <c r="M228" s="225"/>
      <c r="N228" s="225"/>
      <c r="O228" s="225"/>
      <c r="P228" s="225"/>
      <c r="Q228" s="385"/>
      <c r="R228" s="27"/>
      <c r="BP228" s="5"/>
    </row>
    <row r="229" spans="1:68" ht="15" hidden="1" customHeight="1" x14ac:dyDescent="0.25">
      <c r="A229" s="632"/>
      <c r="B229" s="632"/>
      <c r="C229" s="80"/>
      <c r="D229" s="362" t="s">
        <v>143</v>
      </c>
      <c r="E229" s="77">
        <f t="shared" si="47"/>
        <v>0</v>
      </c>
      <c r="F229" s="225"/>
      <c r="G229" s="225"/>
      <c r="H229" s="225"/>
      <c r="I229" s="225"/>
      <c r="J229" s="225"/>
      <c r="K229" s="225"/>
      <c r="L229" s="225"/>
      <c r="M229" s="225"/>
      <c r="N229" s="225"/>
      <c r="O229" s="225"/>
      <c r="P229" s="225"/>
      <c r="Q229" s="385"/>
      <c r="R229" s="27"/>
      <c r="BP229" s="5"/>
    </row>
    <row r="230" spans="1:68" ht="15" hidden="1" customHeight="1" x14ac:dyDescent="0.25">
      <c r="A230" s="632"/>
      <c r="B230" s="632"/>
      <c r="C230" s="80"/>
      <c r="D230" s="362" t="s">
        <v>144</v>
      </c>
      <c r="E230" s="77">
        <f t="shared" si="47"/>
        <v>0</v>
      </c>
      <c r="F230" s="225"/>
      <c r="G230" s="225"/>
      <c r="H230" s="225"/>
      <c r="I230" s="225"/>
      <c r="J230" s="225"/>
      <c r="K230" s="225"/>
      <c r="L230" s="225"/>
      <c r="M230" s="225"/>
      <c r="N230" s="225"/>
      <c r="O230" s="225"/>
      <c r="P230" s="225"/>
      <c r="Q230" s="385"/>
      <c r="R230" s="27"/>
      <c r="BP230" s="5"/>
    </row>
    <row r="231" spans="1:68" ht="15" hidden="1" customHeight="1" x14ac:dyDescent="0.25">
      <c r="A231" s="632"/>
      <c r="B231" s="632"/>
      <c r="C231" s="80"/>
      <c r="D231" s="362" t="s">
        <v>145</v>
      </c>
      <c r="E231" s="77">
        <f t="shared" si="47"/>
        <v>29</v>
      </c>
      <c r="F231" s="225">
        <v>1</v>
      </c>
      <c r="G231" s="225">
        <v>1</v>
      </c>
      <c r="H231" s="225">
        <v>2</v>
      </c>
      <c r="I231" s="225">
        <v>2</v>
      </c>
      <c r="J231" s="225">
        <v>3</v>
      </c>
      <c r="K231" s="225"/>
      <c r="L231" s="225">
        <v>3</v>
      </c>
      <c r="M231" s="225">
        <v>3</v>
      </c>
      <c r="N231" s="225">
        <v>1</v>
      </c>
      <c r="O231" s="225">
        <v>6</v>
      </c>
      <c r="P231" s="225">
        <v>4</v>
      </c>
      <c r="Q231" s="385">
        <v>3</v>
      </c>
      <c r="R231" s="27"/>
      <c r="BP231" s="5"/>
    </row>
    <row r="232" spans="1:68" ht="15" hidden="1" customHeight="1" x14ac:dyDescent="0.25">
      <c r="A232" s="632"/>
      <c r="B232" s="632"/>
      <c r="C232" s="80"/>
      <c r="D232" s="362" t="s">
        <v>146</v>
      </c>
      <c r="E232" s="77">
        <f t="shared" si="47"/>
        <v>11</v>
      </c>
      <c r="F232" s="225"/>
      <c r="G232" s="225">
        <v>1</v>
      </c>
      <c r="H232" s="225"/>
      <c r="I232" s="225">
        <v>3</v>
      </c>
      <c r="J232" s="225"/>
      <c r="K232" s="225">
        <v>4</v>
      </c>
      <c r="L232" s="225"/>
      <c r="M232" s="225">
        <v>1</v>
      </c>
      <c r="N232" s="225">
        <v>1</v>
      </c>
      <c r="O232" s="225"/>
      <c r="P232" s="225">
        <v>1</v>
      </c>
      <c r="Q232" s="385"/>
      <c r="R232" s="27"/>
      <c r="BP232" s="5"/>
    </row>
    <row r="233" spans="1:68" ht="15" hidden="1" customHeight="1" x14ac:dyDescent="0.25">
      <c r="A233" s="632"/>
      <c r="B233" s="632"/>
      <c r="C233" s="80"/>
      <c r="D233" s="362" t="s">
        <v>147</v>
      </c>
      <c r="E233" s="77">
        <f t="shared" si="47"/>
        <v>11</v>
      </c>
      <c r="F233" s="225">
        <v>1</v>
      </c>
      <c r="G233" s="225">
        <v>2</v>
      </c>
      <c r="H233" s="225">
        <v>1</v>
      </c>
      <c r="I233" s="225"/>
      <c r="J233" s="225"/>
      <c r="K233" s="225"/>
      <c r="L233" s="225"/>
      <c r="M233" s="225">
        <v>1</v>
      </c>
      <c r="N233" s="225">
        <v>1</v>
      </c>
      <c r="O233" s="225">
        <v>3</v>
      </c>
      <c r="P233" s="225">
        <v>2</v>
      </c>
      <c r="Q233" s="385"/>
      <c r="R233" s="27"/>
      <c r="BP233" s="5"/>
    </row>
    <row r="234" spans="1:68" ht="15" hidden="1" customHeight="1" x14ac:dyDescent="0.25">
      <c r="A234" s="632"/>
      <c r="B234" s="632"/>
      <c r="C234" s="80"/>
      <c r="D234" s="362" t="s">
        <v>154</v>
      </c>
      <c r="E234" s="77">
        <f t="shared" si="47"/>
        <v>66</v>
      </c>
      <c r="F234" s="225">
        <v>5</v>
      </c>
      <c r="G234" s="225">
        <v>4</v>
      </c>
      <c r="H234" s="225">
        <v>3</v>
      </c>
      <c r="I234" s="225">
        <v>4</v>
      </c>
      <c r="J234" s="225"/>
      <c r="K234" s="225">
        <v>8</v>
      </c>
      <c r="L234" s="225">
        <v>4</v>
      </c>
      <c r="M234" s="225">
        <v>5</v>
      </c>
      <c r="N234" s="225">
        <v>3</v>
      </c>
      <c r="O234" s="225">
        <v>7</v>
      </c>
      <c r="P234" s="225">
        <v>14</v>
      </c>
      <c r="Q234" s="385">
        <v>9</v>
      </c>
      <c r="R234" s="27"/>
      <c r="BP234" s="5"/>
    </row>
    <row r="235" spans="1:68" ht="15" hidden="1" customHeight="1" x14ac:dyDescent="0.25">
      <c r="A235" s="632"/>
      <c r="B235" s="632"/>
      <c r="C235" s="80"/>
      <c r="D235" s="612" t="s">
        <v>218</v>
      </c>
      <c r="E235" s="77">
        <f t="shared" si="47"/>
        <v>0</v>
      </c>
      <c r="F235" s="225"/>
      <c r="G235" s="225"/>
      <c r="H235" s="225"/>
      <c r="I235" s="225"/>
      <c r="J235" s="225"/>
      <c r="K235" s="225"/>
      <c r="L235" s="225"/>
      <c r="M235" s="225"/>
      <c r="N235" s="225"/>
      <c r="O235" s="225"/>
      <c r="P235" s="225"/>
      <c r="Q235" s="385"/>
      <c r="R235" s="27"/>
      <c r="BP235" s="5"/>
    </row>
    <row r="236" spans="1:68" ht="15" hidden="1" customHeight="1" x14ac:dyDescent="0.25">
      <c r="A236" s="632"/>
      <c r="B236" s="632"/>
      <c r="C236" s="80"/>
      <c r="D236" s="612" t="s">
        <v>219</v>
      </c>
      <c r="E236" s="77">
        <f>SUM(F236:Q236)</f>
        <v>0</v>
      </c>
      <c r="F236" s="225"/>
      <c r="G236" s="225"/>
      <c r="H236" s="225"/>
      <c r="I236" s="225"/>
      <c r="J236" s="225"/>
      <c r="K236" s="225"/>
      <c r="L236" s="225"/>
      <c r="M236" s="225"/>
      <c r="N236" s="225"/>
      <c r="O236" s="225"/>
      <c r="P236" s="225"/>
      <c r="Q236" s="385"/>
      <c r="R236" s="27"/>
      <c r="BP236" s="5"/>
    </row>
    <row r="237" spans="1:68" ht="15" hidden="1" customHeight="1" x14ac:dyDescent="0.25">
      <c r="A237" s="632"/>
      <c r="B237" s="632"/>
      <c r="C237" s="80"/>
      <c r="D237" s="362" t="s">
        <v>121</v>
      </c>
      <c r="E237" s="77">
        <f t="shared" ref="E237:E238" si="49">SUM(F237:Q237)</f>
        <v>116</v>
      </c>
      <c r="F237" s="225">
        <v>14</v>
      </c>
      <c r="G237" s="225">
        <v>8</v>
      </c>
      <c r="H237" s="225">
        <v>6</v>
      </c>
      <c r="I237" s="225">
        <v>10</v>
      </c>
      <c r="J237" s="225">
        <v>5</v>
      </c>
      <c r="K237" s="225">
        <v>10</v>
      </c>
      <c r="L237" s="225">
        <v>15</v>
      </c>
      <c r="M237" s="225">
        <v>17</v>
      </c>
      <c r="N237" s="225">
        <v>11</v>
      </c>
      <c r="O237" s="225">
        <v>12</v>
      </c>
      <c r="P237" s="225">
        <v>3</v>
      </c>
      <c r="Q237" s="385">
        <v>5</v>
      </c>
      <c r="R237" s="27"/>
      <c r="BP237" s="5"/>
    </row>
    <row r="238" spans="1:68" ht="15" hidden="1" customHeight="1" x14ac:dyDescent="0.25">
      <c r="A238" s="632"/>
      <c r="B238" s="632"/>
      <c r="C238" s="145"/>
      <c r="D238" s="88" t="s">
        <v>102</v>
      </c>
      <c r="E238" s="89">
        <f t="shared" si="49"/>
        <v>7</v>
      </c>
      <c r="F238" s="466"/>
      <c r="G238" s="466"/>
      <c r="H238" s="466">
        <v>3</v>
      </c>
      <c r="I238" s="466">
        <v>1</v>
      </c>
      <c r="J238" s="466">
        <v>1</v>
      </c>
      <c r="K238" s="466"/>
      <c r="L238" s="466">
        <v>2</v>
      </c>
      <c r="M238" s="466"/>
      <c r="N238" s="466"/>
      <c r="O238" s="466"/>
      <c r="P238" s="466"/>
      <c r="Q238" s="467"/>
      <c r="R238" s="27"/>
      <c r="BP238" s="5"/>
    </row>
    <row r="239" spans="1:68" hidden="1" x14ac:dyDescent="0.25">
      <c r="C239" s="244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</row>
    <row r="240" spans="1:68" hidden="1" x14ac:dyDescent="0.25">
      <c r="C240" s="244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</row>
    <row r="241" spans="3:19" hidden="1" x14ac:dyDescent="0.25">
      <c r="C241" s="244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</row>
    <row r="242" spans="3:19" hidden="1" x14ac:dyDescent="0.25"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</row>
    <row r="243" spans="3:19" hidden="1" x14ac:dyDescent="0.25">
      <c r="C243" s="244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</row>
    <row r="244" spans="3:19" hidden="1" x14ac:dyDescent="0.25">
      <c r="C244" s="244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</row>
    <row r="245" spans="3:19" hidden="1" x14ac:dyDescent="0.25"/>
  </sheetData>
  <sheetProtection algorithmName="SHA-512" hashValue="hfnyIjwR3Tmxxd+cnKuOQXieaas/I6vrVyZ8OJbQ32SEkqz0RCafvmyQeaYaWY4JCOstSszy0FZXAvMc82e8HQ==" saltValue="UM34I5oWGAE6+asjVZ4Q8A==" spinCount="100000" sheet="1" objects="1" scenarios="1"/>
  <protectedRanges>
    <protectedRange sqref="A131" name="Rango1"/>
  </protectedRanges>
  <mergeCells count="5">
    <mergeCell ref="C5:D5"/>
    <mergeCell ref="A21:B21"/>
    <mergeCell ref="A101:B101"/>
    <mergeCell ref="A121:B121"/>
    <mergeCell ref="A140:A142"/>
  </mergeCells>
  <pageMargins left="0.38" right="0" top="0.44" bottom="0.92" header="0.31496062992125984" footer="0.57999999999999996"/>
  <pageSetup paperSize="9" scale="75" orientation="portrait" horizontalDpi="4294967294" verticalDpi="4294967294" r:id="rId1"/>
  <ignoredErrors>
    <ignoredError sqref="P43 F21:Q21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tabColor theme="7" tint="0.39997558519241921"/>
  </sheetPr>
  <dimension ref="A2:BP104"/>
  <sheetViews>
    <sheetView showGridLines="0" zoomScale="90" zoomScaleNormal="9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Q5" sqref="Q5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50.42578125" style="1" customWidth="1"/>
    <col min="5" max="5" width="7.85546875" style="1" customWidth="1"/>
    <col min="6" max="15" width="5.85546875" style="1" customWidth="1"/>
    <col min="16" max="17" width="6.42578125" style="1" customWidth="1"/>
    <col min="18" max="18" width="11.42578125" style="1" customWidth="1"/>
    <col min="19" max="19" width="13.85546875" style="1" hidden="1" customWidth="1"/>
    <col min="20" max="20" width="13.85546875" style="1" customWidth="1"/>
    <col min="21" max="21" width="4.85546875" style="1" customWidth="1"/>
    <col min="22" max="22" width="4" style="1" customWidth="1"/>
    <col min="23" max="23" width="4.42578125" style="1" customWidth="1"/>
    <col min="24" max="24" width="7.7109375" style="1" customWidth="1"/>
    <col min="25" max="25" width="8.42578125" style="1" hidden="1" customWidth="1"/>
    <col min="26" max="26" width="5" style="1" hidden="1" customWidth="1"/>
    <col min="27" max="27" width="5.7109375" style="1" hidden="1" customWidth="1"/>
    <col min="28" max="35" width="4.85546875" style="1" hidden="1" customWidth="1"/>
    <col min="36" max="36" width="11.42578125" style="1" hidden="1" customWidth="1"/>
    <col min="37" max="40" width="0" style="1" hidden="1" customWidth="1"/>
    <col min="41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</row>
    <row r="3" spans="1:68" ht="20.2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3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S4" s="350" t="s">
        <v>174</v>
      </c>
      <c r="BP4" s="5"/>
    </row>
    <row r="5" spans="1:68" ht="30" customHeight="1" x14ac:dyDescent="0.25">
      <c r="A5" s="6"/>
      <c r="C5" s="800" t="s">
        <v>1</v>
      </c>
      <c r="D5" s="802"/>
      <c r="E5" s="8" t="s">
        <v>230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418" t="s">
        <v>7</v>
      </c>
      <c r="L5" s="7" t="s">
        <v>8</v>
      </c>
      <c r="M5" s="7" t="s">
        <v>9</v>
      </c>
      <c r="N5" s="418" t="s">
        <v>10</v>
      </c>
      <c r="O5" s="7" t="s">
        <v>11</v>
      </c>
      <c r="P5" s="7" t="s">
        <v>12</v>
      </c>
      <c r="Q5" s="7" t="s">
        <v>13</v>
      </c>
      <c r="R5" s="9"/>
      <c r="S5" s="350" t="s">
        <v>173</v>
      </c>
      <c r="T5" s="24"/>
      <c r="U5" s="276"/>
      <c r="V5" s="276"/>
      <c r="W5" s="277"/>
      <c r="X5" s="277"/>
      <c r="Y5" s="277"/>
      <c r="BP5" s="5" t="s">
        <v>14</v>
      </c>
    </row>
    <row r="6" spans="1:68" ht="15" customHeight="1" x14ac:dyDescent="0.25">
      <c r="C6" s="130" t="s">
        <v>263</v>
      </c>
      <c r="D6" s="131"/>
      <c r="E6" s="132">
        <f>SUM(F6:Q6)</f>
        <v>256</v>
      </c>
      <c r="F6" s="132">
        <f>SUM(F7:F22)</f>
        <v>15</v>
      </c>
      <c r="G6" s="132">
        <f t="shared" ref="G6:Q6" si="0">SUM(G7:G22)</f>
        <v>19</v>
      </c>
      <c r="H6" s="132">
        <f t="shared" si="0"/>
        <v>16</v>
      </c>
      <c r="I6" s="132">
        <f t="shared" si="0"/>
        <v>16</v>
      </c>
      <c r="J6" s="132">
        <f t="shared" si="0"/>
        <v>23</v>
      </c>
      <c r="K6" s="122">
        <f t="shared" si="0"/>
        <v>37</v>
      </c>
      <c r="L6" s="132">
        <f t="shared" si="0"/>
        <v>25</v>
      </c>
      <c r="M6" s="132">
        <f t="shared" si="0"/>
        <v>21</v>
      </c>
      <c r="N6" s="122">
        <f t="shared" si="0"/>
        <v>22</v>
      </c>
      <c r="O6" s="132">
        <f t="shared" si="0"/>
        <v>18</v>
      </c>
      <c r="P6" s="132">
        <f t="shared" si="0"/>
        <v>20</v>
      </c>
      <c r="Q6" s="587">
        <f t="shared" si="0"/>
        <v>24</v>
      </c>
      <c r="R6" s="421"/>
      <c r="S6" s="9"/>
      <c r="T6" s="24"/>
      <c r="U6" s="276"/>
      <c r="V6" s="276"/>
      <c r="W6" s="277"/>
      <c r="X6" s="277"/>
      <c r="Y6" s="277"/>
      <c r="BP6" s="5" t="s">
        <v>15</v>
      </c>
    </row>
    <row r="7" spans="1:68" ht="15" customHeight="1" x14ac:dyDescent="0.25">
      <c r="C7" s="76"/>
      <c r="D7" s="362" t="s">
        <v>87</v>
      </c>
      <c r="E7" s="77">
        <f t="shared" ref="E7:E88" si="1">SUM(F7:Q7)</f>
        <v>2</v>
      </c>
      <c r="F7" s="36">
        <v>0</v>
      </c>
      <c r="G7" s="485">
        <v>0</v>
      </c>
      <c r="H7" s="307">
        <v>0</v>
      </c>
      <c r="I7" s="307">
        <v>0</v>
      </c>
      <c r="J7" s="307">
        <v>0</v>
      </c>
      <c r="K7" s="307">
        <v>0</v>
      </c>
      <c r="L7" s="307">
        <v>0</v>
      </c>
      <c r="M7" s="307">
        <v>0</v>
      </c>
      <c r="N7" s="307">
        <v>0</v>
      </c>
      <c r="O7" s="307">
        <v>1</v>
      </c>
      <c r="P7" s="307">
        <v>0</v>
      </c>
      <c r="Q7" s="473">
        <v>1</v>
      </c>
      <c r="R7" s="421"/>
      <c r="S7" s="9"/>
      <c r="T7" s="24"/>
      <c r="U7" s="276"/>
      <c r="V7" s="276"/>
      <c r="W7" s="277"/>
      <c r="X7" s="277"/>
      <c r="Y7" s="277"/>
      <c r="BP7" s="5"/>
    </row>
    <row r="8" spans="1:68" ht="15" customHeight="1" x14ac:dyDescent="0.25">
      <c r="C8" s="76"/>
      <c r="D8" s="362" t="s">
        <v>88</v>
      </c>
      <c r="E8" s="77">
        <f t="shared" si="1"/>
        <v>11</v>
      </c>
      <c r="F8" s="36">
        <v>2</v>
      </c>
      <c r="G8" s="485">
        <v>0</v>
      </c>
      <c r="H8" s="307">
        <v>0</v>
      </c>
      <c r="I8" s="307">
        <v>1</v>
      </c>
      <c r="J8" s="307">
        <v>1</v>
      </c>
      <c r="K8" s="307">
        <v>2</v>
      </c>
      <c r="L8" s="307">
        <v>2</v>
      </c>
      <c r="M8" s="307">
        <v>0</v>
      </c>
      <c r="N8" s="307">
        <v>1</v>
      </c>
      <c r="O8" s="307">
        <v>0</v>
      </c>
      <c r="P8" s="307">
        <v>0</v>
      </c>
      <c r="Q8" s="473">
        <v>2</v>
      </c>
      <c r="R8" s="421"/>
      <c r="S8" s="9"/>
      <c r="T8" s="24"/>
      <c r="U8" s="276"/>
      <c r="V8" s="276"/>
      <c r="W8" s="277"/>
      <c r="X8" s="277"/>
      <c r="Y8" s="277"/>
      <c r="BP8" s="5"/>
    </row>
    <row r="9" spans="1:68" ht="15" customHeight="1" x14ac:dyDescent="0.25">
      <c r="C9" s="76"/>
      <c r="D9" s="362" t="s">
        <v>89</v>
      </c>
      <c r="E9" s="77">
        <f t="shared" si="1"/>
        <v>10</v>
      </c>
      <c r="F9" s="36">
        <v>0</v>
      </c>
      <c r="G9" s="485">
        <v>0</v>
      </c>
      <c r="H9" s="307">
        <v>2</v>
      </c>
      <c r="I9" s="307">
        <v>1</v>
      </c>
      <c r="J9" s="307">
        <v>2</v>
      </c>
      <c r="K9" s="307">
        <v>1</v>
      </c>
      <c r="L9" s="307">
        <v>2</v>
      </c>
      <c r="M9" s="307">
        <v>0</v>
      </c>
      <c r="N9" s="307">
        <v>1</v>
      </c>
      <c r="O9" s="307">
        <v>0</v>
      </c>
      <c r="P9" s="307">
        <v>1</v>
      </c>
      <c r="Q9" s="473">
        <v>0</v>
      </c>
      <c r="R9" s="421"/>
      <c r="S9" s="9"/>
      <c r="T9" s="238"/>
      <c r="U9" s="238"/>
      <c r="V9" s="238"/>
      <c r="W9" s="238"/>
      <c r="X9" s="238"/>
      <c r="Y9" s="238"/>
      <c r="Z9"/>
      <c r="BP9" s="5"/>
    </row>
    <row r="10" spans="1:68" ht="15" customHeight="1" x14ac:dyDescent="0.25">
      <c r="C10" s="76"/>
      <c r="D10" s="362" t="s">
        <v>90</v>
      </c>
      <c r="E10" s="77">
        <f t="shared" si="1"/>
        <v>2</v>
      </c>
      <c r="F10" s="36">
        <v>0</v>
      </c>
      <c r="G10" s="485">
        <v>0</v>
      </c>
      <c r="H10" s="307">
        <v>0</v>
      </c>
      <c r="I10" s="307">
        <v>0</v>
      </c>
      <c r="J10" s="307">
        <v>1</v>
      </c>
      <c r="K10" s="307">
        <v>1</v>
      </c>
      <c r="L10" s="307">
        <v>0</v>
      </c>
      <c r="M10" s="307">
        <v>0</v>
      </c>
      <c r="N10" s="307">
        <v>0</v>
      </c>
      <c r="O10" s="307">
        <v>0</v>
      </c>
      <c r="P10" s="307">
        <v>0</v>
      </c>
      <c r="Q10" s="473">
        <v>0</v>
      </c>
      <c r="R10" s="421"/>
      <c r="S10" s="9"/>
      <c r="T10" s="238"/>
      <c r="U10" s="238"/>
      <c r="V10" s="238"/>
      <c r="W10" s="238"/>
      <c r="X10" s="238"/>
      <c r="Y10" s="238"/>
      <c r="Z10"/>
      <c r="BP10" s="5"/>
    </row>
    <row r="11" spans="1:68" ht="15" customHeight="1" x14ac:dyDescent="0.25">
      <c r="C11" s="76"/>
      <c r="D11" s="362" t="s">
        <v>91</v>
      </c>
      <c r="E11" s="77">
        <f t="shared" si="1"/>
        <v>7</v>
      </c>
      <c r="F11" s="36">
        <v>0</v>
      </c>
      <c r="G11" s="485">
        <v>0</v>
      </c>
      <c r="H11" s="307">
        <v>0</v>
      </c>
      <c r="I11" s="307">
        <v>1</v>
      </c>
      <c r="J11" s="307">
        <v>1</v>
      </c>
      <c r="K11" s="307">
        <v>0</v>
      </c>
      <c r="L11" s="307">
        <v>0</v>
      </c>
      <c r="M11" s="307">
        <v>1</v>
      </c>
      <c r="N11" s="307">
        <v>1</v>
      </c>
      <c r="O11" s="307">
        <v>1</v>
      </c>
      <c r="P11" s="307">
        <v>1</v>
      </c>
      <c r="Q11" s="473">
        <v>1</v>
      </c>
      <c r="R11" s="421"/>
      <c r="S11" s="9"/>
      <c r="T11" s="238"/>
      <c r="U11" s="238"/>
      <c r="V11" s="238"/>
      <c r="W11" s="238"/>
      <c r="X11" s="238"/>
      <c r="Y11" s="238"/>
      <c r="Z11"/>
      <c r="BP11" s="5"/>
    </row>
    <row r="12" spans="1:68" ht="15" customHeight="1" x14ac:dyDescent="0.25">
      <c r="C12" s="76"/>
      <c r="D12" s="362" t="s">
        <v>92</v>
      </c>
      <c r="E12" s="77">
        <f t="shared" si="1"/>
        <v>0</v>
      </c>
      <c r="F12" s="36">
        <v>0</v>
      </c>
      <c r="G12" s="485">
        <v>0</v>
      </c>
      <c r="H12" s="307">
        <v>0</v>
      </c>
      <c r="I12" s="307">
        <v>0</v>
      </c>
      <c r="J12" s="307">
        <v>0</v>
      </c>
      <c r="K12" s="307">
        <v>0</v>
      </c>
      <c r="L12" s="307">
        <v>0</v>
      </c>
      <c r="M12" s="307">
        <v>0</v>
      </c>
      <c r="N12" s="307">
        <v>0</v>
      </c>
      <c r="O12" s="307">
        <v>0</v>
      </c>
      <c r="P12" s="307">
        <v>0</v>
      </c>
      <c r="Q12" s="473">
        <v>0</v>
      </c>
      <c r="R12" s="421"/>
      <c r="S12" s="9"/>
      <c r="T12" s="238"/>
      <c r="U12" s="238"/>
      <c r="V12" s="238"/>
      <c r="W12" s="238"/>
      <c r="X12" s="238"/>
      <c r="Y12" s="238"/>
      <c r="Z12"/>
      <c r="BP12" s="5"/>
    </row>
    <row r="13" spans="1:68" ht="15" customHeight="1" x14ac:dyDescent="0.25">
      <c r="C13" s="76"/>
      <c r="D13" s="362" t="s">
        <v>241</v>
      </c>
      <c r="E13" s="77">
        <f t="shared" si="1"/>
        <v>6</v>
      </c>
      <c r="F13" s="36">
        <v>0</v>
      </c>
      <c r="G13" s="485">
        <v>0</v>
      </c>
      <c r="H13" s="307">
        <v>0</v>
      </c>
      <c r="I13" s="307">
        <v>0</v>
      </c>
      <c r="J13" s="307">
        <v>1</v>
      </c>
      <c r="K13" s="307">
        <v>3</v>
      </c>
      <c r="L13" s="307">
        <v>0</v>
      </c>
      <c r="M13" s="307">
        <v>1</v>
      </c>
      <c r="N13" s="307">
        <v>0</v>
      </c>
      <c r="O13" s="307">
        <v>1</v>
      </c>
      <c r="P13" s="307">
        <v>0</v>
      </c>
      <c r="Q13" s="473">
        <v>0</v>
      </c>
      <c r="R13" s="421"/>
      <c r="S13" s="9"/>
      <c r="T13" s="238"/>
      <c r="U13" s="238"/>
      <c r="V13" s="238"/>
      <c r="W13" s="238"/>
      <c r="X13" s="238"/>
      <c r="Y13" s="238"/>
      <c r="Z13" s="609"/>
      <c r="BP13" s="5"/>
    </row>
    <row r="14" spans="1:68" ht="15" customHeight="1" x14ac:dyDescent="0.25">
      <c r="C14" s="76"/>
      <c r="D14" s="362" t="s">
        <v>93</v>
      </c>
      <c r="E14" s="77">
        <f t="shared" si="1"/>
        <v>0</v>
      </c>
      <c r="F14" s="36">
        <v>0</v>
      </c>
      <c r="G14" s="485">
        <v>0</v>
      </c>
      <c r="H14" s="307">
        <v>0</v>
      </c>
      <c r="I14" s="307">
        <v>0</v>
      </c>
      <c r="J14" s="307">
        <v>0</v>
      </c>
      <c r="K14" s="307">
        <v>0</v>
      </c>
      <c r="L14" s="307">
        <v>0</v>
      </c>
      <c r="M14" s="307">
        <v>0</v>
      </c>
      <c r="N14" s="307">
        <v>0</v>
      </c>
      <c r="O14" s="307">
        <v>0</v>
      </c>
      <c r="P14" s="307">
        <v>0</v>
      </c>
      <c r="Q14" s="473">
        <v>0</v>
      </c>
      <c r="R14" s="421"/>
      <c r="S14" s="9"/>
      <c r="T14" s="238"/>
      <c r="U14" s="238"/>
      <c r="V14" s="238"/>
      <c r="W14" s="238"/>
      <c r="X14" s="238"/>
      <c r="Y14" s="238"/>
      <c r="Z14"/>
      <c r="BP14" s="5"/>
    </row>
    <row r="15" spans="1:68" ht="15" customHeight="1" x14ac:dyDescent="0.25">
      <c r="C15" s="76"/>
      <c r="D15" s="362" t="s">
        <v>79</v>
      </c>
      <c r="E15" s="77">
        <f t="shared" si="1"/>
        <v>64</v>
      </c>
      <c r="F15" s="36">
        <v>3</v>
      </c>
      <c r="G15" s="485">
        <v>3</v>
      </c>
      <c r="H15" s="307">
        <v>4</v>
      </c>
      <c r="I15" s="307">
        <v>4</v>
      </c>
      <c r="J15" s="307">
        <v>8</v>
      </c>
      <c r="K15" s="307">
        <v>7</v>
      </c>
      <c r="L15" s="307">
        <v>4</v>
      </c>
      <c r="M15" s="307">
        <v>8</v>
      </c>
      <c r="N15" s="307">
        <v>8</v>
      </c>
      <c r="O15" s="307">
        <v>4</v>
      </c>
      <c r="P15" s="307">
        <v>5</v>
      </c>
      <c r="Q15" s="473">
        <v>6</v>
      </c>
      <c r="R15" s="421"/>
      <c r="S15" s="9"/>
      <c r="T15" s="238"/>
      <c r="U15" s="238"/>
      <c r="V15" s="238"/>
      <c r="W15" s="238"/>
      <c r="X15" s="238"/>
      <c r="Y15" s="238"/>
      <c r="Z15"/>
      <c r="BP15" s="5"/>
    </row>
    <row r="16" spans="1:68" ht="15" customHeight="1" x14ac:dyDescent="0.25">
      <c r="C16" s="76"/>
      <c r="D16" s="362" t="s">
        <v>75</v>
      </c>
      <c r="E16" s="77">
        <f t="shared" si="1"/>
        <v>70</v>
      </c>
      <c r="F16" s="36">
        <v>5</v>
      </c>
      <c r="G16" s="485">
        <v>7</v>
      </c>
      <c r="H16" s="307">
        <v>6</v>
      </c>
      <c r="I16" s="307">
        <v>5</v>
      </c>
      <c r="J16" s="307">
        <v>4</v>
      </c>
      <c r="K16" s="307">
        <v>8</v>
      </c>
      <c r="L16" s="307">
        <v>9</v>
      </c>
      <c r="M16" s="307">
        <v>3</v>
      </c>
      <c r="N16" s="307">
        <v>7</v>
      </c>
      <c r="O16" s="307">
        <v>6</v>
      </c>
      <c r="P16" s="307">
        <v>6</v>
      </c>
      <c r="Q16" s="473">
        <v>4</v>
      </c>
      <c r="R16" s="421"/>
      <c r="S16" s="9"/>
      <c r="T16" s="238"/>
      <c r="U16" s="238"/>
      <c r="V16" s="238"/>
      <c r="W16" s="238"/>
      <c r="X16" s="238"/>
      <c r="Y16" s="238"/>
      <c r="Z16"/>
      <c r="BP16" s="5"/>
    </row>
    <row r="17" spans="3:68" ht="15" customHeight="1" x14ac:dyDescent="0.25">
      <c r="C17" s="76"/>
      <c r="D17" s="362" t="s">
        <v>76</v>
      </c>
      <c r="E17" s="77">
        <f t="shared" si="1"/>
        <v>19</v>
      </c>
      <c r="F17" s="36">
        <v>2</v>
      </c>
      <c r="G17" s="485">
        <v>1</v>
      </c>
      <c r="H17" s="307">
        <v>0</v>
      </c>
      <c r="I17" s="307">
        <v>0</v>
      </c>
      <c r="J17" s="307">
        <v>0</v>
      </c>
      <c r="K17" s="307">
        <v>3</v>
      </c>
      <c r="L17" s="307">
        <v>4</v>
      </c>
      <c r="M17" s="307">
        <v>2</v>
      </c>
      <c r="N17" s="307">
        <v>0</v>
      </c>
      <c r="O17" s="307">
        <v>3</v>
      </c>
      <c r="P17" s="307">
        <v>3</v>
      </c>
      <c r="Q17" s="473">
        <v>1</v>
      </c>
      <c r="R17" s="421"/>
      <c r="S17" s="9"/>
      <c r="T17" s="238"/>
      <c r="U17" s="238"/>
      <c r="V17" s="238"/>
      <c r="W17" s="238"/>
      <c r="X17" s="238"/>
      <c r="Y17" s="238"/>
      <c r="Z17"/>
      <c r="BP17" s="5"/>
    </row>
    <row r="18" spans="3:68" ht="15" customHeight="1" x14ac:dyDescent="0.25">
      <c r="C18" s="76"/>
      <c r="D18" s="362" t="s">
        <v>77</v>
      </c>
      <c r="E18" s="77">
        <f t="shared" si="1"/>
        <v>29</v>
      </c>
      <c r="F18" s="36">
        <v>3</v>
      </c>
      <c r="G18" s="485">
        <v>5</v>
      </c>
      <c r="H18" s="307">
        <v>1</v>
      </c>
      <c r="I18" s="307">
        <v>2</v>
      </c>
      <c r="J18" s="307">
        <v>3</v>
      </c>
      <c r="K18" s="307">
        <v>3</v>
      </c>
      <c r="L18" s="307">
        <v>3</v>
      </c>
      <c r="M18" s="307">
        <v>3</v>
      </c>
      <c r="N18" s="307">
        <v>0</v>
      </c>
      <c r="O18" s="307">
        <v>1</v>
      </c>
      <c r="P18" s="307">
        <v>2</v>
      </c>
      <c r="Q18" s="473">
        <v>3</v>
      </c>
      <c r="R18" s="421"/>
      <c r="S18" s="9"/>
      <c r="T18" s="238"/>
      <c r="U18" s="238"/>
      <c r="V18" s="238"/>
      <c r="W18" s="238"/>
      <c r="X18" s="238"/>
      <c r="Y18" s="238"/>
      <c r="Z18"/>
      <c r="BP18" s="5"/>
    </row>
    <row r="19" spans="3:68" ht="15" customHeight="1" x14ac:dyDescent="0.25">
      <c r="C19" s="76"/>
      <c r="D19" s="362" t="s">
        <v>78</v>
      </c>
      <c r="E19" s="77">
        <f t="shared" si="1"/>
        <v>18</v>
      </c>
      <c r="F19" s="36">
        <v>0</v>
      </c>
      <c r="G19" s="485">
        <v>1</v>
      </c>
      <c r="H19" s="307">
        <v>1</v>
      </c>
      <c r="I19" s="307">
        <v>2</v>
      </c>
      <c r="J19" s="307">
        <v>0</v>
      </c>
      <c r="K19" s="307">
        <v>3</v>
      </c>
      <c r="L19" s="307">
        <v>0</v>
      </c>
      <c r="M19" s="307">
        <v>1</v>
      </c>
      <c r="N19" s="307">
        <v>4</v>
      </c>
      <c r="O19" s="307">
        <v>1</v>
      </c>
      <c r="P19" s="307">
        <v>2</v>
      </c>
      <c r="Q19" s="473">
        <v>3</v>
      </c>
      <c r="R19" s="421"/>
      <c r="S19" s="9"/>
      <c r="T19" s="238"/>
      <c r="U19" s="238"/>
      <c r="V19" s="238"/>
      <c r="W19" s="238"/>
      <c r="X19" s="238"/>
      <c r="Y19" s="238"/>
      <c r="Z19"/>
      <c r="BP19" s="5"/>
    </row>
    <row r="20" spans="3:68" ht="15" customHeight="1" x14ac:dyDescent="0.25">
      <c r="C20" s="76"/>
      <c r="D20" s="496" t="s">
        <v>155</v>
      </c>
      <c r="E20" s="77">
        <f t="shared" si="1"/>
        <v>2</v>
      </c>
      <c r="F20" s="36">
        <v>0</v>
      </c>
      <c r="G20" s="485">
        <v>1</v>
      </c>
      <c r="H20" s="307">
        <v>0</v>
      </c>
      <c r="I20" s="307">
        <v>0</v>
      </c>
      <c r="J20" s="307">
        <v>0</v>
      </c>
      <c r="K20" s="307">
        <v>1</v>
      </c>
      <c r="L20" s="307">
        <v>0</v>
      </c>
      <c r="M20" s="307">
        <v>0</v>
      </c>
      <c r="N20" s="307">
        <v>0</v>
      </c>
      <c r="O20" s="307">
        <v>0</v>
      </c>
      <c r="P20" s="307">
        <v>0</v>
      </c>
      <c r="Q20" s="473">
        <v>0</v>
      </c>
      <c r="R20" s="421"/>
      <c r="S20" s="9"/>
      <c r="T20" s="238"/>
      <c r="U20" s="238"/>
      <c r="V20" s="238"/>
      <c r="W20" s="238"/>
      <c r="X20" s="238"/>
      <c r="Y20" s="238"/>
      <c r="Z20"/>
      <c r="BP20" s="5"/>
    </row>
    <row r="21" spans="3:68" ht="15" customHeight="1" x14ac:dyDescent="0.25">
      <c r="C21" s="76"/>
      <c r="D21" s="496" t="s">
        <v>172</v>
      </c>
      <c r="E21" s="77">
        <f>SUM(F21:Q21)</f>
        <v>13</v>
      </c>
      <c r="F21" s="36">
        <v>0</v>
      </c>
      <c r="G21" s="485">
        <v>1</v>
      </c>
      <c r="H21" s="307">
        <v>2</v>
      </c>
      <c r="I21" s="307">
        <v>0</v>
      </c>
      <c r="J21" s="307">
        <v>0</v>
      </c>
      <c r="K21" s="307">
        <v>4</v>
      </c>
      <c r="L21" s="307">
        <v>1</v>
      </c>
      <c r="M21" s="307">
        <v>2</v>
      </c>
      <c r="N21" s="307">
        <v>0</v>
      </c>
      <c r="O21" s="307">
        <v>0</v>
      </c>
      <c r="P21" s="307">
        <v>0</v>
      </c>
      <c r="Q21" s="473">
        <v>3</v>
      </c>
      <c r="R21" s="421"/>
      <c r="S21" s="9"/>
      <c r="T21" s="238"/>
      <c r="U21" s="238"/>
      <c r="V21" s="238"/>
      <c r="W21" s="238"/>
      <c r="X21" s="238"/>
      <c r="Y21" s="238"/>
      <c r="Z21"/>
      <c r="BP21" s="5"/>
    </row>
    <row r="22" spans="3:68" ht="15" customHeight="1" x14ac:dyDescent="0.25">
      <c r="C22" s="76"/>
      <c r="D22" s="496" t="s">
        <v>189</v>
      </c>
      <c r="E22" s="77">
        <f>SUM(F22:Q22)</f>
        <v>3</v>
      </c>
      <c r="F22" s="36">
        <v>0</v>
      </c>
      <c r="G22" s="36">
        <v>0</v>
      </c>
      <c r="H22" s="307">
        <v>0</v>
      </c>
      <c r="I22" s="307">
        <v>0</v>
      </c>
      <c r="J22" s="307">
        <v>2</v>
      </c>
      <c r="K22" s="307">
        <v>1</v>
      </c>
      <c r="L22" s="307">
        <v>0</v>
      </c>
      <c r="M22" s="307">
        <v>0</v>
      </c>
      <c r="N22" s="307">
        <v>0</v>
      </c>
      <c r="O22" s="307">
        <v>0</v>
      </c>
      <c r="P22" s="307">
        <v>0</v>
      </c>
      <c r="Q22" s="474">
        <v>0</v>
      </c>
      <c r="R22" s="421"/>
      <c r="S22" s="9"/>
      <c r="T22" s="238"/>
      <c r="U22" s="238"/>
      <c r="V22" s="238"/>
      <c r="W22" s="238"/>
      <c r="X22" s="238"/>
      <c r="Y22" s="238">
        <f>E23</f>
        <v>225</v>
      </c>
      <c r="Z22" s="238">
        <f t="shared" ref="Z22:AF22" si="2">F23</f>
        <v>15</v>
      </c>
      <c r="AA22" s="238">
        <f t="shared" si="2"/>
        <v>16</v>
      </c>
      <c r="AB22" s="238">
        <f t="shared" si="2"/>
        <v>14</v>
      </c>
      <c r="AC22" s="238">
        <f t="shared" si="2"/>
        <v>16</v>
      </c>
      <c r="AD22" s="238">
        <f t="shared" si="2"/>
        <v>22</v>
      </c>
      <c r="AE22" s="238">
        <f t="shared" si="2"/>
        <v>32</v>
      </c>
      <c r="AF22" s="238">
        <f t="shared" si="2"/>
        <v>21</v>
      </c>
      <c r="BP22" s="5"/>
    </row>
    <row r="23" spans="3:68" ht="15" customHeight="1" x14ac:dyDescent="0.25">
      <c r="C23" s="130" t="s">
        <v>265</v>
      </c>
      <c r="D23" s="131"/>
      <c r="E23" s="132">
        <f>SUM(F23:Q23)</f>
        <v>225</v>
      </c>
      <c r="F23" s="132">
        <f t="shared" ref="F23:Q23" si="3">SUM(F24:F39)</f>
        <v>15</v>
      </c>
      <c r="G23" s="132">
        <f t="shared" si="3"/>
        <v>16</v>
      </c>
      <c r="H23" s="132">
        <f t="shared" si="3"/>
        <v>14</v>
      </c>
      <c r="I23" s="132">
        <f t="shared" si="3"/>
        <v>16</v>
      </c>
      <c r="J23" s="132">
        <f t="shared" si="3"/>
        <v>22</v>
      </c>
      <c r="K23" s="132">
        <f t="shared" si="3"/>
        <v>32</v>
      </c>
      <c r="L23" s="132">
        <f t="shared" si="3"/>
        <v>21</v>
      </c>
      <c r="M23" s="132">
        <f t="shared" si="3"/>
        <v>18</v>
      </c>
      <c r="N23" s="132">
        <f t="shared" si="3"/>
        <v>19</v>
      </c>
      <c r="O23" s="132">
        <f t="shared" si="3"/>
        <v>17</v>
      </c>
      <c r="P23" s="132">
        <f t="shared" si="3"/>
        <v>18</v>
      </c>
      <c r="Q23" s="475">
        <f t="shared" si="3"/>
        <v>17</v>
      </c>
      <c r="R23" s="421"/>
      <c r="S23" s="9"/>
      <c r="T23" s="24"/>
      <c r="U23" s="276"/>
      <c r="V23" s="276"/>
      <c r="W23" s="277"/>
      <c r="X23" s="277"/>
      <c r="Y23" s="277">
        <f>E74</f>
        <v>5971</v>
      </c>
      <c r="Z23" s="277">
        <f t="shared" ref="Z23:AF23" si="4">F74</f>
        <v>446</v>
      </c>
      <c r="AA23" s="277">
        <f t="shared" si="4"/>
        <v>473</v>
      </c>
      <c r="AB23" s="277">
        <f t="shared" si="4"/>
        <v>527</v>
      </c>
      <c r="AC23" s="277">
        <f t="shared" si="4"/>
        <v>470</v>
      </c>
      <c r="AD23" s="277">
        <f t="shared" si="4"/>
        <v>520</v>
      </c>
      <c r="AE23" s="277">
        <f t="shared" si="4"/>
        <v>527</v>
      </c>
      <c r="AF23" s="277">
        <f t="shared" si="4"/>
        <v>522</v>
      </c>
      <c r="BP23" s="5" t="s">
        <v>15</v>
      </c>
    </row>
    <row r="24" spans="3:68" ht="15" customHeight="1" x14ac:dyDescent="0.25">
      <c r="C24" s="76"/>
      <c r="D24" s="78" t="s">
        <v>87</v>
      </c>
      <c r="E24" s="77">
        <f t="shared" ref="E24:E39" si="5">SUM(F24:Q24)</f>
        <v>2</v>
      </c>
      <c r="F24" s="36">
        <v>0</v>
      </c>
      <c r="G24" s="485">
        <v>0</v>
      </c>
      <c r="H24" s="307">
        <v>0</v>
      </c>
      <c r="I24" s="307">
        <v>0</v>
      </c>
      <c r="J24" s="307">
        <v>0</v>
      </c>
      <c r="K24" s="307">
        <v>0</v>
      </c>
      <c r="L24" s="307">
        <v>0</v>
      </c>
      <c r="M24" s="307">
        <v>0</v>
      </c>
      <c r="N24" s="307">
        <v>0</v>
      </c>
      <c r="O24" s="307">
        <v>1</v>
      </c>
      <c r="P24" s="307">
        <v>0</v>
      </c>
      <c r="Q24" s="473">
        <v>1</v>
      </c>
      <c r="R24" s="421"/>
      <c r="S24" s="9"/>
      <c r="T24" s="24"/>
      <c r="U24" s="276"/>
      <c r="V24" s="276"/>
      <c r="W24" s="277"/>
      <c r="X24" s="277"/>
      <c r="Y24" s="277"/>
      <c r="BP24" s="5"/>
    </row>
    <row r="25" spans="3:68" ht="15" customHeight="1" x14ac:dyDescent="0.25">
      <c r="C25" s="76"/>
      <c r="D25" s="78" t="s">
        <v>88</v>
      </c>
      <c r="E25" s="77">
        <f t="shared" si="5"/>
        <v>11</v>
      </c>
      <c r="F25" s="36">
        <v>2</v>
      </c>
      <c r="G25" s="485">
        <v>0</v>
      </c>
      <c r="H25" s="307">
        <v>0</v>
      </c>
      <c r="I25" s="307">
        <v>1</v>
      </c>
      <c r="J25" s="307">
        <v>1</v>
      </c>
      <c r="K25" s="307">
        <v>2</v>
      </c>
      <c r="L25" s="307">
        <v>2</v>
      </c>
      <c r="M25" s="307">
        <v>0</v>
      </c>
      <c r="N25" s="307">
        <v>1</v>
      </c>
      <c r="O25" s="307">
        <v>0</v>
      </c>
      <c r="P25" s="307">
        <v>0</v>
      </c>
      <c r="Q25" s="473">
        <v>2</v>
      </c>
      <c r="R25" s="421"/>
      <c r="S25" s="9"/>
      <c r="T25" s="24"/>
      <c r="U25" s="276"/>
      <c r="V25" s="276"/>
      <c r="W25" s="277"/>
      <c r="X25" s="277"/>
      <c r="Y25" s="280">
        <f>Y22/Y23</f>
        <v>3.7682130296432761E-2</v>
      </c>
      <c r="Z25" s="280">
        <f t="shared" ref="Z25:AF25" si="6">Z22/Z23</f>
        <v>3.3632286995515695E-2</v>
      </c>
      <c r="AA25" s="280">
        <f t="shared" si="6"/>
        <v>3.382663847780127E-2</v>
      </c>
      <c r="AB25" s="280">
        <f t="shared" si="6"/>
        <v>2.6565464895635674E-2</v>
      </c>
      <c r="AC25" s="280">
        <f t="shared" si="6"/>
        <v>3.4042553191489362E-2</v>
      </c>
      <c r="AD25" s="280">
        <f t="shared" si="6"/>
        <v>4.230769230769231E-2</v>
      </c>
      <c r="AE25" s="280">
        <f t="shared" si="6"/>
        <v>6.0721062618595827E-2</v>
      </c>
      <c r="AF25" s="280">
        <f t="shared" si="6"/>
        <v>4.0229885057471264E-2</v>
      </c>
      <c r="BP25" s="5"/>
    </row>
    <row r="26" spans="3:68" ht="15" customHeight="1" x14ac:dyDescent="0.25">
      <c r="C26" s="76"/>
      <c r="D26" s="78" t="s">
        <v>89</v>
      </c>
      <c r="E26" s="77">
        <f t="shared" si="5"/>
        <v>8</v>
      </c>
      <c r="F26" s="36">
        <v>0</v>
      </c>
      <c r="G26" s="485">
        <v>0</v>
      </c>
      <c r="H26" s="307">
        <v>2</v>
      </c>
      <c r="I26" s="307">
        <v>1</v>
      </c>
      <c r="J26" s="307">
        <v>2</v>
      </c>
      <c r="K26" s="307">
        <v>1</v>
      </c>
      <c r="L26" s="307">
        <v>1</v>
      </c>
      <c r="M26" s="307">
        <v>0</v>
      </c>
      <c r="N26" s="307">
        <v>1</v>
      </c>
      <c r="O26" s="307">
        <v>0</v>
      </c>
      <c r="P26" s="307">
        <v>0</v>
      </c>
      <c r="Q26" s="473">
        <v>0</v>
      </c>
      <c r="R26" s="421"/>
      <c r="S26" s="9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BP26" s="5"/>
    </row>
    <row r="27" spans="3:68" ht="15" customHeight="1" x14ac:dyDescent="0.25">
      <c r="C27" s="76"/>
      <c r="D27" s="78" t="s">
        <v>90</v>
      </c>
      <c r="E27" s="77">
        <f t="shared" si="5"/>
        <v>2</v>
      </c>
      <c r="F27" s="36">
        <v>0</v>
      </c>
      <c r="G27" s="485">
        <v>0</v>
      </c>
      <c r="H27" s="307">
        <v>0</v>
      </c>
      <c r="I27" s="307">
        <v>0</v>
      </c>
      <c r="J27" s="307">
        <v>1</v>
      </c>
      <c r="K27" s="307">
        <v>1</v>
      </c>
      <c r="L27" s="307">
        <v>0</v>
      </c>
      <c r="M27" s="307">
        <v>0</v>
      </c>
      <c r="N27" s="307">
        <v>0</v>
      </c>
      <c r="O27" s="307">
        <v>0</v>
      </c>
      <c r="P27" s="307">
        <v>0</v>
      </c>
      <c r="Q27" s="473">
        <v>0</v>
      </c>
      <c r="R27" s="421"/>
      <c r="S27" s="9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BP27" s="5"/>
    </row>
    <row r="28" spans="3:68" ht="15" customHeight="1" x14ac:dyDescent="0.25">
      <c r="C28" s="76"/>
      <c r="D28" s="78" t="s">
        <v>91</v>
      </c>
      <c r="E28" s="77">
        <f t="shared" si="5"/>
        <v>7</v>
      </c>
      <c r="F28" s="36">
        <v>0</v>
      </c>
      <c r="G28" s="485">
        <v>0</v>
      </c>
      <c r="H28" s="307">
        <v>0</v>
      </c>
      <c r="I28" s="307">
        <v>1</v>
      </c>
      <c r="J28" s="307">
        <v>1</v>
      </c>
      <c r="K28" s="307">
        <v>0</v>
      </c>
      <c r="L28" s="307">
        <v>0</v>
      </c>
      <c r="M28" s="307">
        <v>1</v>
      </c>
      <c r="N28" s="307">
        <v>1</v>
      </c>
      <c r="O28" s="307">
        <v>1</v>
      </c>
      <c r="P28" s="307">
        <v>1</v>
      </c>
      <c r="Q28" s="473">
        <v>1</v>
      </c>
      <c r="R28" s="421"/>
      <c r="S28" s="9"/>
      <c r="T28" s="238"/>
      <c r="U28" s="238"/>
      <c r="V28" s="238"/>
      <c r="W28" s="238"/>
      <c r="X28" s="238"/>
      <c r="Y28" s="671"/>
      <c r="Z28" s="671"/>
      <c r="AA28" s="671"/>
      <c r="AB28" s="671"/>
      <c r="AC28" s="671"/>
      <c r="AD28" s="671"/>
      <c r="AE28" s="671"/>
      <c r="BP28" s="5"/>
    </row>
    <row r="29" spans="3:68" ht="15" customHeight="1" x14ac:dyDescent="0.25">
      <c r="C29" s="76"/>
      <c r="D29" s="78" t="s">
        <v>92</v>
      </c>
      <c r="E29" s="77">
        <f t="shared" si="5"/>
        <v>0</v>
      </c>
      <c r="F29" s="36">
        <v>0</v>
      </c>
      <c r="G29" s="485">
        <v>0</v>
      </c>
      <c r="H29" s="307">
        <v>0</v>
      </c>
      <c r="I29" s="307">
        <v>0</v>
      </c>
      <c r="J29" s="307">
        <v>0</v>
      </c>
      <c r="K29" s="307">
        <v>0</v>
      </c>
      <c r="L29" s="307">
        <v>0</v>
      </c>
      <c r="M29" s="307">
        <v>0</v>
      </c>
      <c r="N29" s="307">
        <v>0</v>
      </c>
      <c r="O29" s="307">
        <v>0</v>
      </c>
      <c r="P29" s="307">
        <v>0</v>
      </c>
      <c r="Q29" s="473">
        <v>0</v>
      </c>
      <c r="R29" s="421" t="s">
        <v>261</v>
      </c>
      <c r="S29" s="9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BP29" s="5"/>
    </row>
    <row r="30" spans="3:68" ht="15" customHeight="1" x14ac:dyDescent="0.25">
      <c r="C30" s="76"/>
      <c r="D30" s="78" t="s">
        <v>241</v>
      </c>
      <c r="E30" s="77">
        <f t="shared" si="5"/>
        <v>5</v>
      </c>
      <c r="F30" s="36">
        <v>0</v>
      </c>
      <c r="G30" s="485">
        <v>0</v>
      </c>
      <c r="H30" s="307">
        <v>0</v>
      </c>
      <c r="I30" s="307">
        <v>0</v>
      </c>
      <c r="J30" s="307">
        <v>1</v>
      </c>
      <c r="K30" s="307">
        <v>2</v>
      </c>
      <c r="L30" s="307">
        <v>0</v>
      </c>
      <c r="M30" s="307">
        <v>1</v>
      </c>
      <c r="N30" s="307">
        <v>0</v>
      </c>
      <c r="O30" s="307">
        <v>1</v>
      </c>
      <c r="P30" s="307">
        <v>0</v>
      </c>
      <c r="Q30" s="473">
        <v>0</v>
      </c>
      <c r="R30" s="421"/>
      <c r="S30" s="9"/>
      <c r="T30" s="238"/>
      <c r="U30" s="238"/>
      <c r="V30" s="238"/>
      <c r="W30" s="238"/>
      <c r="X30" s="238"/>
      <c r="Y30" s="238"/>
      <c r="Z30" s="609"/>
      <c r="BP30" s="5"/>
    </row>
    <row r="31" spans="3:68" ht="15" customHeight="1" x14ac:dyDescent="0.25">
      <c r="C31" s="76"/>
      <c r="D31" s="78" t="s">
        <v>93</v>
      </c>
      <c r="E31" s="77">
        <f t="shared" si="5"/>
        <v>0</v>
      </c>
      <c r="F31" s="36">
        <v>0</v>
      </c>
      <c r="G31" s="485">
        <v>0</v>
      </c>
      <c r="H31" s="307">
        <v>0</v>
      </c>
      <c r="I31" s="307">
        <v>0</v>
      </c>
      <c r="J31" s="307">
        <v>0</v>
      </c>
      <c r="K31" s="307">
        <v>0</v>
      </c>
      <c r="L31" s="307">
        <v>0</v>
      </c>
      <c r="M31" s="307">
        <v>0</v>
      </c>
      <c r="N31" s="307">
        <v>0</v>
      </c>
      <c r="O31" s="307">
        <v>0</v>
      </c>
      <c r="P31" s="307">
        <v>0</v>
      </c>
      <c r="Q31" s="473">
        <v>0</v>
      </c>
      <c r="R31" s="421"/>
      <c r="S31" s="9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>
        <f t="shared" ref="AF31" si="7">M23</f>
        <v>18</v>
      </c>
      <c r="BP31" s="5"/>
    </row>
    <row r="32" spans="3:68" ht="15" customHeight="1" x14ac:dyDescent="0.25">
      <c r="C32" s="76"/>
      <c r="D32" s="78" t="s">
        <v>79</v>
      </c>
      <c r="E32" s="77">
        <f t="shared" si="5"/>
        <v>61</v>
      </c>
      <c r="F32" s="36">
        <v>3</v>
      </c>
      <c r="G32" s="485">
        <v>3</v>
      </c>
      <c r="H32" s="307">
        <v>4</v>
      </c>
      <c r="I32" s="307">
        <v>4</v>
      </c>
      <c r="J32" s="307">
        <v>7</v>
      </c>
      <c r="K32" s="307">
        <v>7</v>
      </c>
      <c r="L32" s="307">
        <v>3</v>
      </c>
      <c r="M32" s="307">
        <v>8</v>
      </c>
      <c r="N32" s="307">
        <v>7</v>
      </c>
      <c r="O32" s="307">
        <v>4</v>
      </c>
      <c r="P32" s="307">
        <v>5</v>
      </c>
      <c r="Q32" s="473">
        <v>6</v>
      </c>
      <c r="R32" s="421"/>
      <c r="S32" s="9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BP32" s="5"/>
    </row>
    <row r="33" spans="3:68" ht="15" customHeight="1" x14ac:dyDescent="0.25">
      <c r="C33" s="76"/>
      <c r="D33" s="78" t="s">
        <v>75</v>
      </c>
      <c r="E33" s="77">
        <f t="shared" si="5"/>
        <v>68</v>
      </c>
      <c r="F33" s="36">
        <v>5</v>
      </c>
      <c r="G33" s="485">
        <v>7</v>
      </c>
      <c r="H33" s="307">
        <v>6</v>
      </c>
      <c r="I33" s="307">
        <v>5</v>
      </c>
      <c r="J33" s="307">
        <v>4</v>
      </c>
      <c r="K33" s="307">
        <v>8</v>
      </c>
      <c r="L33" s="307">
        <v>9</v>
      </c>
      <c r="M33" s="307">
        <v>3</v>
      </c>
      <c r="N33" s="307">
        <v>7</v>
      </c>
      <c r="O33" s="307">
        <v>6</v>
      </c>
      <c r="P33" s="307">
        <v>5</v>
      </c>
      <c r="Q33" s="473">
        <v>3</v>
      </c>
      <c r="R33" s="421"/>
      <c r="S33" s="9"/>
      <c r="T33" s="238"/>
      <c r="U33" s="238"/>
      <c r="V33" s="238"/>
      <c r="W33" s="238"/>
      <c r="X33" s="238"/>
      <c r="Y33" s="238"/>
      <c r="Z33"/>
      <c r="BP33" s="5"/>
    </row>
    <row r="34" spans="3:68" ht="15" customHeight="1" x14ac:dyDescent="0.25">
      <c r="C34" s="76"/>
      <c r="D34" s="78" t="s">
        <v>76</v>
      </c>
      <c r="E34" s="77">
        <f t="shared" si="5"/>
        <v>16</v>
      </c>
      <c r="F34" s="36">
        <v>2</v>
      </c>
      <c r="G34" s="485">
        <v>1</v>
      </c>
      <c r="H34" s="307">
        <v>0</v>
      </c>
      <c r="I34" s="307">
        <v>0</v>
      </c>
      <c r="J34" s="307">
        <v>0</v>
      </c>
      <c r="K34" s="307">
        <v>3</v>
      </c>
      <c r="L34" s="307">
        <v>3</v>
      </c>
      <c r="M34" s="307">
        <v>2</v>
      </c>
      <c r="N34" s="307">
        <v>0</v>
      </c>
      <c r="O34" s="307">
        <v>2</v>
      </c>
      <c r="P34" s="307">
        <v>3</v>
      </c>
      <c r="Q34" s="473">
        <v>0</v>
      </c>
      <c r="R34" s="421"/>
      <c r="S34" s="9"/>
      <c r="T34" s="238"/>
      <c r="U34" s="238"/>
      <c r="V34" s="238"/>
      <c r="W34" s="238"/>
      <c r="X34" s="238"/>
      <c r="Y34" s="672"/>
      <c r="Z34" s="670"/>
      <c r="AA34" s="238"/>
      <c r="AB34" s="238"/>
      <c r="AC34" s="238"/>
      <c r="AD34" s="238"/>
      <c r="AE34" s="238"/>
      <c r="BP34" s="5"/>
    </row>
    <row r="35" spans="3:68" ht="15" customHeight="1" x14ac:dyDescent="0.25">
      <c r="C35" s="76"/>
      <c r="D35" s="78" t="s">
        <v>77</v>
      </c>
      <c r="E35" s="77">
        <f t="shared" si="5"/>
        <v>28</v>
      </c>
      <c r="F35" s="36">
        <v>3</v>
      </c>
      <c r="G35" s="485">
        <v>4</v>
      </c>
      <c r="H35" s="307">
        <v>1</v>
      </c>
      <c r="I35" s="307">
        <v>2</v>
      </c>
      <c r="J35" s="307">
        <v>3</v>
      </c>
      <c r="K35" s="307">
        <v>3</v>
      </c>
      <c r="L35" s="307">
        <v>3</v>
      </c>
      <c r="M35" s="307">
        <v>3</v>
      </c>
      <c r="N35" s="307">
        <v>0</v>
      </c>
      <c r="O35" s="307">
        <v>1</v>
      </c>
      <c r="P35" s="307">
        <v>2</v>
      </c>
      <c r="Q35" s="473">
        <v>3</v>
      </c>
      <c r="R35" s="421"/>
      <c r="S35" s="9"/>
      <c r="T35" s="238"/>
      <c r="U35" s="238"/>
      <c r="V35" s="238"/>
      <c r="W35" s="238"/>
      <c r="X35" s="238"/>
      <c r="Y35" s="238"/>
      <c r="Z35"/>
      <c r="BP35" s="5"/>
    </row>
    <row r="36" spans="3:68" ht="15" customHeight="1" x14ac:dyDescent="0.25">
      <c r="C36" s="76"/>
      <c r="D36" s="78" t="s">
        <v>78</v>
      </c>
      <c r="E36" s="77">
        <f t="shared" si="5"/>
        <v>13</v>
      </c>
      <c r="F36" s="36">
        <v>0</v>
      </c>
      <c r="G36" s="485">
        <v>1</v>
      </c>
      <c r="H36" s="307">
        <v>1</v>
      </c>
      <c r="I36" s="307">
        <v>2</v>
      </c>
      <c r="J36" s="307">
        <v>0</v>
      </c>
      <c r="K36" s="307">
        <v>3</v>
      </c>
      <c r="L36" s="307">
        <v>0</v>
      </c>
      <c r="M36" s="307">
        <v>0</v>
      </c>
      <c r="N36" s="307">
        <v>2</v>
      </c>
      <c r="O36" s="307">
        <v>1</v>
      </c>
      <c r="P36" s="307">
        <v>2</v>
      </c>
      <c r="Q36" s="473">
        <v>1</v>
      </c>
      <c r="R36" s="421"/>
      <c r="S36" s="9"/>
      <c r="T36" s="238"/>
      <c r="U36" s="238"/>
      <c r="V36" s="238"/>
      <c r="W36" s="238"/>
      <c r="X36" s="238"/>
      <c r="Y36" s="238"/>
      <c r="Z36"/>
      <c r="BP36" s="5"/>
    </row>
    <row r="37" spans="3:68" ht="15" customHeight="1" x14ac:dyDescent="0.25">
      <c r="C37" s="76"/>
      <c r="D37" s="242" t="s">
        <v>155</v>
      </c>
      <c r="E37" s="77">
        <f t="shared" si="5"/>
        <v>1</v>
      </c>
      <c r="F37" s="36">
        <v>0</v>
      </c>
      <c r="G37" s="485">
        <v>0</v>
      </c>
      <c r="H37" s="307">
        <v>0</v>
      </c>
      <c r="I37" s="307">
        <v>0</v>
      </c>
      <c r="J37" s="307">
        <v>0</v>
      </c>
      <c r="K37" s="307">
        <v>1</v>
      </c>
      <c r="L37" s="307">
        <v>0</v>
      </c>
      <c r="M37" s="307">
        <v>0</v>
      </c>
      <c r="N37" s="307">
        <v>0</v>
      </c>
      <c r="O37" s="307">
        <v>0</v>
      </c>
      <c r="P37" s="307">
        <v>0</v>
      </c>
      <c r="Q37" s="473">
        <v>0</v>
      </c>
      <c r="R37" s="421"/>
      <c r="S37" s="9"/>
      <c r="T37" s="238"/>
      <c r="U37" s="238"/>
      <c r="V37" s="238"/>
      <c r="W37" s="238"/>
      <c r="X37" s="238"/>
      <c r="Y37" s="238"/>
      <c r="Z37"/>
      <c r="BP37" s="5"/>
    </row>
    <row r="38" spans="3:68" ht="15" customHeight="1" x14ac:dyDescent="0.25">
      <c r="C38" s="76"/>
      <c r="D38" s="242" t="s">
        <v>172</v>
      </c>
      <c r="E38" s="77">
        <f t="shared" si="5"/>
        <v>0</v>
      </c>
      <c r="F38" s="36">
        <v>0</v>
      </c>
      <c r="G38" s="485">
        <v>0</v>
      </c>
      <c r="H38" s="307">
        <v>0</v>
      </c>
      <c r="I38" s="307">
        <v>0</v>
      </c>
      <c r="J38" s="307">
        <v>0</v>
      </c>
      <c r="K38" s="307">
        <v>0</v>
      </c>
      <c r="L38" s="307">
        <v>0</v>
      </c>
      <c r="M38" s="307">
        <v>0</v>
      </c>
      <c r="N38" s="307">
        <v>0</v>
      </c>
      <c r="O38" s="307">
        <v>0</v>
      </c>
      <c r="P38" s="307">
        <v>0</v>
      </c>
      <c r="Q38" s="473">
        <v>0</v>
      </c>
      <c r="R38" s="421"/>
      <c r="S38" s="9"/>
      <c r="T38" s="238"/>
      <c r="U38" s="238"/>
      <c r="V38" s="238"/>
      <c r="W38" s="238"/>
      <c r="X38" s="238"/>
      <c r="Y38" s="238"/>
      <c r="Z38"/>
      <c r="BP38" s="5"/>
    </row>
    <row r="39" spans="3:68" ht="15" customHeight="1" x14ac:dyDescent="0.25">
      <c r="C39" s="142"/>
      <c r="D39" s="243" t="s">
        <v>189</v>
      </c>
      <c r="E39" s="89">
        <f t="shared" si="5"/>
        <v>3</v>
      </c>
      <c r="F39" s="84">
        <v>0</v>
      </c>
      <c r="G39" s="84">
        <v>0</v>
      </c>
      <c r="H39" s="319">
        <v>0</v>
      </c>
      <c r="I39" s="319">
        <v>0</v>
      </c>
      <c r="J39" s="319">
        <v>2</v>
      </c>
      <c r="K39" s="307">
        <v>1</v>
      </c>
      <c r="L39" s="307">
        <v>0</v>
      </c>
      <c r="M39" s="307">
        <v>0</v>
      </c>
      <c r="N39" s="307">
        <v>0</v>
      </c>
      <c r="O39" s="307">
        <v>0</v>
      </c>
      <c r="P39" s="308">
        <v>0</v>
      </c>
      <c r="Q39" s="599">
        <v>0</v>
      </c>
      <c r="R39" s="421"/>
      <c r="S39" s="9"/>
      <c r="T39" s="238"/>
      <c r="U39" s="238"/>
      <c r="V39" s="238"/>
      <c r="W39" s="238"/>
      <c r="X39" s="238"/>
      <c r="Y39" s="238"/>
      <c r="Z39"/>
      <c r="BP39" s="5"/>
    </row>
    <row r="40" spans="3:68" ht="15" hidden="1" customHeight="1" x14ac:dyDescent="0.25">
      <c r="C40" s="130" t="s">
        <v>266</v>
      </c>
      <c r="D40" s="131"/>
      <c r="E40" s="132">
        <f>SUM(F40:Q40)</f>
        <v>150</v>
      </c>
      <c r="F40" s="132">
        <f>SUM(F41:F56)</f>
        <v>15</v>
      </c>
      <c r="G40" s="132">
        <f t="shared" ref="G40:Q40" si="8">SUM(G41:G56)</f>
        <v>19</v>
      </c>
      <c r="H40" s="132">
        <f t="shared" si="8"/>
        <v>16</v>
      </c>
      <c r="I40" s="132">
        <f t="shared" si="8"/>
        <v>16</v>
      </c>
      <c r="J40" s="132">
        <f t="shared" si="8"/>
        <v>22</v>
      </c>
      <c r="K40" s="122">
        <f t="shared" si="8"/>
        <v>37</v>
      </c>
      <c r="L40" s="132">
        <f t="shared" si="8"/>
        <v>25</v>
      </c>
      <c r="M40" s="132">
        <f t="shared" si="8"/>
        <v>0</v>
      </c>
      <c r="N40" s="122">
        <f t="shared" si="8"/>
        <v>0</v>
      </c>
      <c r="O40" s="132">
        <f t="shared" si="8"/>
        <v>0</v>
      </c>
      <c r="P40" s="132">
        <f t="shared" si="8"/>
        <v>0</v>
      </c>
      <c r="Q40" s="587">
        <f t="shared" si="8"/>
        <v>0</v>
      </c>
      <c r="R40" s="421"/>
      <c r="S40" s="9"/>
      <c r="T40" s="24"/>
      <c r="U40" s="276"/>
      <c r="V40" s="276"/>
      <c r="W40" s="277"/>
      <c r="X40" s="277"/>
      <c r="Y40" s="277"/>
      <c r="BP40" s="5" t="s">
        <v>15</v>
      </c>
    </row>
    <row r="41" spans="3:68" ht="15" hidden="1" customHeight="1" x14ac:dyDescent="0.25">
      <c r="C41" s="76"/>
      <c r="D41" s="362" t="s">
        <v>87</v>
      </c>
      <c r="E41" s="77">
        <f t="shared" ref="E41:E54" si="9">SUM(F41:Q41)</f>
        <v>1</v>
      </c>
      <c r="F41" s="36">
        <v>0</v>
      </c>
      <c r="G41" s="485">
        <v>0</v>
      </c>
      <c r="H41" s="307">
        <v>1</v>
      </c>
      <c r="I41" s="307">
        <v>0</v>
      </c>
      <c r="J41" s="307">
        <v>0</v>
      </c>
      <c r="K41" s="307">
        <v>0</v>
      </c>
      <c r="L41" s="307">
        <v>0</v>
      </c>
      <c r="M41" s="307"/>
      <c r="N41" s="307"/>
      <c r="O41" s="307"/>
      <c r="P41" s="307"/>
      <c r="Q41" s="473"/>
      <c r="R41" s="421"/>
      <c r="S41" s="9"/>
      <c r="T41" s="24"/>
      <c r="U41" s="276"/>
      <c r="V41" s="276"/>
      <c r="W41" s="277"/>
      <c r="X41" s="277"/>
      <c r="Y41" s="277"/>
      <c r="BP41" s="5"/>
    </row>
    <row r="42" spans="3:68" ht="15" hidden="1" customHeight="1" x14ac:dyDescent="0.25">
      <c r="C42" s="76"/>
      <c r="D42" s="362" t="s">
        <v>88</v>
      </c>
      <c r="E42" s="77">
        <f t="shared" si="9"/>
        <v>24</v>
      </c>
      <c r="F42" s="36">
        <v>3</v>
      </c>
      <c r="G42" s="485">
        <v>3</v>
      </c>
      <c r="H42" s="307">
        <v>1</v>
      </c>
      <c r="I42" s="307">
        <v>1</v>
      </c>
      <c r="J42" s="307">
        <v>4</v>
      </c>
      <c r="K42" s="307">
        <v>8</v>
      </c>
      <c r="L42" s="307">
        <v>4</v>
      </c>
      <c r="M42" s="307"/>
      <c r="N42" s="307"/>
      <c r="O42" s="307"/>
      <c r="P42" s="307"/>
      <c r="Q42" s="473"/>
      <c r="R42" s="421"/>
      <c r="S42" s="9"/>
      <c r="T42" s="24"/>
      <c r="U42" s="276"/>
      <c r="V42" s="276"/>
      <c r="W42" s="277"/>
      <c r="X42" s="277"/>
      <c r="Y42" s="277"/>
      <c r="BP42" s="5"/>
    </row>
    <row r="43" spans="3:68" ht="15" hidden="1" customHeight="1" x14ac:dyDescent="0.25">
      <c r="C43" s="76"/>
      <c r="D43" s="362" t="s">
        <v>89</v>
      </c>
      <c r="E43" s="77">
        <f t="shared" si="9"/>
        <v>8</v>
      </c>
      <c r="F43" s="36">
        <v>0</v>
      </c>
      <c r="G43" s="485">
        <v>0</v>
      </c>
      <c r="H43" s="307">
        <v>2</v>
      </c>
      <c r="I43" s="307">
        <v>1</v>
      </c>
      <c r="J43" s="307">
        <v>2</v>
      </c>
      <c r="K43" s="307">
        <v>1</v>
      </c>
      <c r="L43" s="307">
        <v>2</v>
      </c>
      <c r="M43" s="307"/>
      <c r="N43" s="307"/>
      <c r="O43" s="307"/>
      <c r="P43" s="307"/>
      <c r="Q43" s="473"/>
      <c r="R43" s="421"/>
      <c r="S43" s="9"/>
      <c r="T43" s="238"/>
      <c r="U43" s="238"/>
      <c r="V43" s="238"/>
      <c r="W43" s="238"/>
      <c r="X43" s="238"/>
      <c r="Y43" s="238"/>
      <c r="Z43" s="609"/>
      <c r="BP43" s="5"/>
    </row>
    <row r="44" spans="3:68" ht="15" hidden="1" customHeight="1" x14ac:dyDescent="0.25">
      <c r="C44" s="76"/>
      <c r="D44" s="362" t="s">
        <v>90</v>
      </c>
      <c r="E44" s="77">
        <f t="shared" si="9"/>
        <v>10</v>
      </c>
      <c r="F44" s="36">
        <v>0</v>
      </c>
      <c r="G44" s="485">
        <v>0</v>
      </c>
      <c r="H44" s="307">
        <v>0</v>
      </c>
      <c r="I44" s="307">
        <v>1</v>
      </c>
      <c r="J44" s="307">
        <v>3</v>
      </c>
      <c r="K44" s="307">
        <v>4</v>
      </c>
      <c r="L44" s="307">
        <v>2</v>
      </c>
      <c r="M44" s="307"/>
      <c r="N44" s="307"/>
      <c r="O44" s="307"/>
      <c r="P44" s="307"/>
      <c r="Q44" s="473"/>
      <c r="R44" s="421"/>
      <c r="S44" s="9"/>
      <c r="T44" s="238"/>
      <c r="U44" s="238"/>
      <c r="V44" s="238"/>
      <c r="W44" s="238"/>
      <c r="X44" s="238"/>
      <c r="Y44" s="238"/>
      <c r="Z44" s="609"/>
      <c r="BP44" s="5"/>
    </row>
    <row r="45" spans="3:68" ht="15" hidden="1" customHeight="1" x14ac:dyDescent="0.25">
      <c r="C45" s="76"/>
      <c r="D45" s="362" t="s">
        <v>91</v>
      </c>
      <c r="E45" s="77">
        <f t="shared" si="9"/>
        <v>2</v>
      </c>
      <c r="F45" s="36">
        <v>0</v>
      </c>
      <c r="G45" s="485">
        <v>0</v>
      </c>
      <c r="H45" s="307">
        <v>0</v>
      </c>
      <c r="I45" s="307">
        <v>1</v>
      </c>
      <c r="J45" s="307">
        <v>1</v>
      </c>
      <c r="K45" s="307">
        <v>0</v>
      </c>
      <c r="L45" s="307">
        <v>0</v>
      </c>
      <c r="M45" s="307"/>
      <c r="N45" s="307"/>
      <c r="O45" s="307"/>
      <c r="P45" s="307"/>
      <c r="Q45" s="473"/>
      <c r="R45" s="421"/>
      <c r="S45" s="9"/>
      <c r="T45" s="238"/>
      <c r="U45" s="238"/>
      <c r="V45" s="238"/>
      <c r="W45" s="238"/>
      <c r="X45" s="238"/>
      <c r="Y45" s="238"/>
      <c r="Z45" s="609"/>
      <c r="BP45" s="5"/>
    </row>
    <row r="46" spans="3:68" ht="15" hidden="1" customHeight="1" x14ac:dyDescent="0.25">
      <c r="C46" s="76"/>
      <c r="D46" s="362" t="s">
        <v>92</v>
      </c>
      <c r="E46" s="77">
        <f t="shared" si="9"/>
        <v>1</v>
      </c>
      <c r="F46" s="36">
        <v>0</v>
      </c>
      <c r="G46" s="485">
        <v>0</v>
      </c>
      <c r="H46" s="307">
        <v>0</v>
      </c>
      <c r="I46" s="307">
        <v>0</v>
      </c>
      <c r="J46" s="307">
        <v>1</v>
      </c>
      <c r="K46" s="307">
        <v>0</v>
      </c>
      <c r="L46" s="307">
        <v>0</v>
      </c>
      <c r="M46" s="307"/>
      <c r="N46" s="307"/>
      <c r="O46" s="307"/>
      <c r="P46" s="307"/>
      <c r="Q46" s="473"/>
      <c r="R46" s="421"/>
      <c r="S46" s="9"/>
      <c r="T46" s="238"/>
      <c r="U46" s="238"/>
      <c r="V46" s="238"/>
      <c r="W46" s="238"/>
      <c r="X46" s="238"/>
      <c r="Y46" s="238"/>
      <c r="Z46" s="609"/>
      <c r="BP46" s="5"/>
    </row>
    <row r="47" spans="3:68" ht="15" hidden="1" customHeight="1" x14ac:dyDescent="0.25">
      <c r="C47" s="76"/>
      <c r="D47" s="362" t="s">
        <v>241</v>
      </c>
      <c r="E47" s="77">
        <f t="shared" si="9"/>
        <v>7</v>
      </c>
      <c r="F47" s="36">
        <v>1</v>
      </c>
      <c r="G47" s="485">
        <v>0</v>
      </c>
      <c r="H47" s="307">
        <v>1</v>
      </c>
      <c r="I47" s="307">
        <v>3</v>
      </c>
      <c r="J47" s="307">
        <v>0</v>
      </c>
      <c r="K47" s="307">
        <v>2</v>
      </c>
      <c r="L47" s="307">
        <v>0</v>
      </c>
      <c r="M47" s="307"/>
      <c r="N47" s="307"/>
      <c r="O47" s="307"/>
      <c r="P47" s="307"/>
      <c r="Q47" s="473"/>
      <c r="R47" s="421"/>
      <c r="S47" s="9"/>
      <c r="T47" s="238"/>
      <c r="U47" s="238"/>
      <c r="V47" s="238"/>
      <c r="W47" s="238"/>
      <c r="X47" s="238"/>
      <c r="Y47" s="238"/>
      <c r="Z47" s="609"/>
      <c r="BP47" s="5"/>
    </row>
    <row r="48" spans="3:68" ht="15" hidden="1" customHeight="1" x14ac:dyDescent="0.25">
      <c r="C48" s="76"/>
      <c r="D48" s="362" t="s">
        <v>93</v>
      </c>
      <c r="E48" s="77">
        <f t="shared" si="9"/>
        <v>0</v>
      </c>
      <c r="F48" s="36">
        <v>0</v>
      </c>
      <c r="G48" s="485">
        <v>0</v>
      </c>
      <c r="H48" s="307">
        <v>0</v>
      </c>
      <c r="I48" s="307">
        <v>0</v>
      </c>
      <c r="J48" s="307">
        <v>0</v>
      </c>
      <c r="K48" s="307">
        <v>0</v>
      </c>
      <c r="L48" s="307">
        <v>0</v>
      </c>
      <c r="M48" s="307"/>
      <c r="N48" s="307"/>
      <c r="O48" s="307"/>
      <c r="P48" s="307"/>
      <c r="Q48" s="473"/>
      <c r="R48" s="421"/>
      <c r="S48" s="9"/>
      <c r="T48" s="238"/>
      <c r="U48" s="238"/>
      <c r="V48" s="238"/>
      <c r="W48" s="238"/>
      <c r="X48" s="238"/>
      <c r="Y48" s="238"/>
      <c r="Z48" s="609"/>
      <c r="BP48" s="5"/>
    </row>
    <row r="49" spans="3:68" ht="15" hidden="1" customHeight="1" x14ac:dyDescent="0.25">
      <c r="C49" s="76"/>
      <c r="D49" s="362" t="s">
        <v>79</v>
      </c>
      <c r="E49" s="77">
        <f t="shared" si="9"/>
        <v>21</v>
      </c>
      <c r="F49" s="36">
        <v>2</v>
      </c>
      <c r="G49" s="485">
        <v>3</v>
      </c>
      <c r="H49" s="307">
        <v>2</v>
      </c>
      <c r="I49" s="307">
        <v>3</v>
      </c>
      <c r="J49" s="307">
        <v>4</v>
      </c>
      <c r="K49" s="307">
        <v>5</v>
      </c>
      <c r="L49" s="307">
        <v>2</v>
      </c>
      <c r="M49" s="307"/>
      <c r="N49" s="307"/>
      <c r="O49" s="307"/>
      <c r="P49" s="307"/>
      <c r="Q49" s="473"/>
      <c r="R49" s="421"/>
      <c r="S49" s="9"/>
      <c r="T49" s="238"/>
      <c r="U49" s="238"/>
      <c r="V49" s="238"/>
      <c r="W49" s="238"/>
      <c r="X49" s="238"/>
      <c r="Y49" s="238"/>
      <c r="Z49" s="609"/>
      <c r="BP49" s="5"/>
    </row>
    <row r="50" spans="3:68" ht="15" hidden="1" customHeight="1" x14ac:dyDescent="0.25">
      <c r="C50" s="76"/>
      <c r="D50" s="362" t="s">
        <v>75</v>
      </c>
      <c r="E50" s="77">
        <f t="shared" si="9"/>
        <v>44</v>
      </c>
      <c r="F50" s="36">
        <v>5</v>
      </c>
      <c r="G50" s="485">
        <v>7</v>
      </c>
      <c r="H50" s="307">
        <v>6</v>
      </c>
      <c r="I50" s="307">
        <v>5</v>
      </c>
      <c r="J50" s="307">
        <v>4</v>
      </c>
      <c r="K50" s="307">
        <v>8</v>
      </c>
      <c r="L50" s="307">
        <v>9</v>
      </c>
      <c r="M50" s="307"/>
      <c r="N50" s="307"/>
      <c r="O50" s="307"/>
      <c r="P50" s="307"/>
      <c r="Q50" s="473"/>
      <c r="R50" s="421"/>
      <c r="S50" s="9"/>
      <c r="T50" s="238"/>
      <c r="U50" s="238"/>
      <c r="V50" s="238"/>
      <c r="W50" s="238"/>
      <c r="X50" s="238"/>
      <c r="Y50" s="238"/>
      <c r="Z50" s="609"/>
      <c r="BP50" s="5"/>
    </row>
    <row r="51" spans="3:68" ht="15" hidden="1" customHeight="1" x14ac:dyDescent="0.25">
      <c r="C51" s="76"/>
      <c r="D51" s="362" t="s">
        <v>76</v>
      </c>
      <c r="E51" s="77">
        <f t="shared" si="9"/>
        <v>10</v>
      </c>
      <c r="F51" s="36">
        <v>2</v>
      </c>
      <c r="G51" s="485">
        <v>1</v>
      </c>
      <c r="H51" s="307">
        <v>0</v>
      </c>
      <c r="I51" s="307">
        <v>0</v>
      </c>
      <c r="J51" s="307">
        <v>0</v>
      </c>
      <c r="K51" s="307">
        <v>3</v>
      </c>
      <c r="L51" s="307">
        <v>4</v>
      </c>
      <c r="M51" s="307"/>
      <c r="N51" s="307"/>
      <c r="O51" s="307"/>
      <c r="P51" s="307"/>
      <c r="Q51" s="473"/>
      <c r="R51" s="421"/>
      <c r="S51" s="9"/>
      <c r="T51" s="238"/>
      <c r="U51" s="238"/>
      <c r="V51" s="238"/>
      <c r="W51" s="238"/>
      <c r="X51" s="238"/>
      <c r="Y51" s="238"/>
      <c r="Z51" s="609"/>
      <c r="BP51" s="5"/>
    </row>
    <row r="52" spans="3:68" ht="15" hidden="1" customHeight="1" x14ac:dyDescent="0.25">
      <c r="C52" s="76"/>
      <c r="D52" s="362" t="s">
        <v>77</v>
      </c>
      <c r="E52" s="77">
        <f t="shared" si="9"/>
        <v>13</v>
      </c>
      <c r="F52" s="36">
        <v>2</v>
      </c>
      <c r="G52" s="485">
        <v>4</v>
      </c>
      <c r="H52" s="307">
        <v>0</v>
      </c>
      <c r="I52" s="307">
        <v>1</v>
      </c>
      <c r="J52" s="307">
        <v>1</v>
      </c>
      <c r="K52" s="307">
        <v>3</v>
      </c>
      <c r="L52" s="307">
        <v>2</v>
      </c>
      <c r="M52" s="307"/>
      <c r="N52" s="307"/>
      <c r="O52" s="307"/>
      <c r="P52" s="307"/>
      <c r="Q52" s="473"/>
      <c r="R52" s="421"/>
      <c r="S52" s="9"/>
      <c r="T52" s="238"/>
      <c r="U52" s="238"/>
      <c r="V52" s="238"/>
      <c r="W52" s="238"/>
      <c r="X52" s="238"/>
      <c r="Y52" s="238"/>
      <c r="Z52" s="609"/>
      <c r="BP52" s="5"/>
    </row>
    <row r="53" spans="3:68" ht="15" hidden="1" customHeight="1" x14ac:dyDescent="0.25">
      <c r="C53" s="76"/>
      <c r="D53" s="362" t="s">
        <v>78</v>
      </c>
      <c r="E53" s="77">
        <f t="shared" si="9"/>
        <v>1</v>
      </c>
      <c r="F53" s="36">
        <v>0</v>
      </c>
      <c r="G53" s="485">
        <v>0</v>
      </c>
      <c r="H53" s="307">
        <v>1</v>
      </c>
      <c r="I53" s="307">
        <v>0</v>
      </c>
      <c r="J53" s="307">
        <v>0</v>
      </c>
      <c r="K53" s="307">
        <v>0</v>
      </c>
      <c r="L53" s="307">
        <v>0</v>
      </c>
      <c r="M53" s="307"/>
      <c r="N53" s="307"/>
      <c r="O53" s="307"/>
      <c r="P53" s="307"/>
      <c r="Q53" s="473"/>
      <c r="R53" s="421"/>
      <c r="S53" s="9"/>
      <c r="T53" s="238"/>
      <c r="U53" s="238"/>
      <c r="V53" s="238"/>
      <c r="W53" s="238"/>
      <c r="X53" s="238"/>
      <c r="Y53" s="238"/>
      <c r="Z53" s="609"/>
      <c r="BP53" s="5"/>
    </row>
    <row r="54" spans="3:68" ht="15" hidden="1" customHeight="1" x14ac:dyDescent="0.25">
      <c r="C54" s="76"/>
      <c r="D54" s="496" t="s">
        <v>155</v>
      </c>
      <c r="E54" s="77">
        <f t="shared" si="9"/>
        <v>2</v>
      </c>
      <c r="F54" s="36">
        <v>0</v>
      </c>
      <c r="G54" s="485">
        <v>1</v>
      </c>
      <c r="H54" s="307">
        <v>0</v>
      </c>
      <c r="I54" s="307">
        <v>0</v>
      </c>
      <c r="J54" s="307">
        <v>0</v>
      </c>
      <c r="K54" s="307">
        <v>1</v>
      </c>
      <c r="L54" s="307">
        <v>0</v>
      </c>
      <c r="M54" s="307"/>
      <c r="N54" s="307"/>
      <c r="O54" s="307"/>
      <c r="P54" s="307"/>
      <c r="Q54" s="473"/>
      <c r="R54" s="421"/>
      <c r="S54" s="9"/>
      <c r="T54" s="238"/>
      <c r="U54" s="238"/>
      <c r="V54" s="238"/>
      <c r="W54" s="238"/>
      <c r="X54" s="238"/>
      <c r="Y54" s="238"/>
      <c r="Z54" s="609"/>
      <c r="BP54" s="5"/>
    </row>
    <row r="55" spans="3:68" ht="15" hidden="1" customHeight="1" x14ac:dyDescent="0.25">
      <c r="C55" s="76"/>
      <c r="D55" s="496" t="s">
        <v>172</v>
      </c>
      <c r="E55" s="77">
        <f>SUM(F55:Q55)</f>
        <v>3</v>
      </c>
      <c r="F55" s="36">
        <v>0</v>
      </c>
      <c r="G55" s="485">
        <v>0</v>
      </c>
      <c r="H55" s="307">
        <v>2</v>
      </c>
      <c r="I55" s="307">
        <v>0</v>
      </c>
      <c r="J55" s="307">
        <v>0</v>
      </c>
      <c r="K55" s="307">
        <v>1</v>
      </c>
      <c r="L55" s="307">
        <v>0</v>
      </c>
      <c r="M55" s="307"/>
      <c r="N55" s="307"/>
      <c r="O55" s="307"/>
      <c r="P55" s="307"/>
      <c r="Q55" s="473"/>
      <c r="R55" s="421"/>
      <c r="S55" s="9"/>
      <c r="T55" s="238"/>
      <c r="U55" s="238"/>
      <c r="V55" s="238"/>
      <c r="W55" s="238"/>
      <c r="X55" s="238"/>
      <c r="Y55" s="238"/>
      <c r="Z55" s="609"/>
      <c r="BP55" s="5"/>
    </row>
    <row r="56" spans="3:68" ht="15" hidden="1" customHeight="1" x14ac:dyDescent="0.25">
      <c r="C56" s="76"/>
      <c r="D56" s="496" t="s">
        <v>189</v>
      </c>
      <c r="E56" s="77">
        <f>SUM(F56:Q56)</f>
        <v>3</v>
      </c>
      <c r="F56" s="36">
        <v>0</v>
      </c>
      <c r="G56" s="36">
        <v>0</v>
      </c>
      <c r="H56" s="307">
        <v>0</v>
      </c>
      <c r="I56" s="307">
        <v>0</v>
      </c>
      <c r="J56" s="307">
        <v>2</v>
      </c>
      <c r="K56" s="307">
        <v>1</v>
      </c>
      <c r="L56" s="307">
        <v>0</v>
      </c>
      <c r="M56" s="307"/>
      <c r="N56" s="307"/>
      <c r="O56" s="307"/>
      <c r="P56" s="307"/>
      <c r="Q56" s="474"/>
      <c r="R56" s="421"/>
      <c r="S56" s="9"/>
      <c r="T56" s="238"/>
      <c r="U56" s="238"/>
      <c r="V56" s="238"/>
      <c r="W56" s="238"/>
      <c r="X56" s="238"/>
      <c r="Y56" s="238"/>
      <c r="Z56" s="609"/>
      <c r="BP56" s="5"/>
    </row>
    <row r="57" spans="3:68" ht="15" hidden="1" customHeight="1" x14ac:dyDescent="0.25">
      <c r="C57" s="130" t="s">
        <v>267</v>
      </c>
      <c r="D57" s="131"/>
      <c r="E57" s="132">
        <f>SUM(F57:Q57)</f>
        <v>136</v>
      </c>
      <c r="F57" s="132">
        <f t="shared" ref="F57:Q57" si="10">SUM(F58:F73)</f>
        <v>15</v>
      </c>
      <c r="G57" s="132">
        <f t="shared" si="10"/>
        <v>16</v>
      </c>
      <c r="H57" s="132">
        <f t="shared" si="10"/>
        <v>14</v>
      </c>
      <c r="I57" s="132">
        <f t="shared" si="10"/>
        <v>16</v>
      </c>
      <c r="J57" s="132">
        <f t="shared" si="10"/>
        <v>22</v>
      </c>
      <c r="K57" s="132">
        <f t="shared" si="10"/>
        <v>32</v>
      </c>
      <c r="L57" s="132">
        <f t="shared" si="10"/>
        <v>21</v>
      </c>
      <c r="M57" s="132">
        <f t="shared" si="10"/>
        <v>0</v>
      </c>
      <c r="N57" s="132">
        <f t="shared" si="10"/>
        <v>0</v>
      </c>
      <c r="O57" s="132">
        <f t="shared" si="10"/>
        <v>0</v>
      </c>
      <c r="P57" s="132">
        <f t="shared" si="10"/>
        <v>0</v>
      </c>
      <c r="Q57" s="475">
        <f t="shared" si="10"/>
        <v>0</v>
      </c>
      <c r="R57" s="421"/>
      <c r="S57" s="9"/>
      <c r="T57" s="24"/>
      <c r="U57" s="276"/>
      <c r="V57" s="276"/>
      <c r="W57" s="277"/>
      <c r="X57" s="277"/>
      <c r="Y57" s="277"/>
      <c r="BP57" s="5" t="s">
        <v>15</v>
      </c>
    </row>
    <row r="58" spans="3:68" ht="15" hidden="1" customHeight="1" x14ac:dyDescent="0.25">
      <c r="C58" s="76"/>
      <c r="D58" s="78" t="s">
        <v>87</v>
      </c>
      <c r="E58" s="77">
        <f t="shared" ref="E58:E73" si="11">SUM(F58:Q58)</f>
        <v>1</v>
      </c>
      <c r="F58" s="36">
        <v>0</v>
      </c>
      <c r="G58" s="485">
        <v>0</v>
      </c>
      <c r="H58" s="307">
        <v>1</v>
      </c>
      <c r="I58" s="307">
        <v>0</v>
      </c>
      <c r="J58" s="307">
        <v>0</v>
      </c>
      <c r="K58" s="307">
        <v>0</v>
      </c>
      <c r="L58" s="307">
        <v>0</v>
      </c>
      <c r="M58" s="307"/>
      <c r="N58" s="307"/>
      <c r="O58" s="307"/>
      <c r="P58" s="307"/>
      <c r="Q58" s="473"/>
      <c r="R58" s="421"/>
      <c r="S58" s="9"/>
      <c r="T58" s="24"/>
      <c r="U58" s="276"/>
      <c r="V58" s="276"/>
      <c r="W58" s="277"/>
      <c r="X58" s="277"/>
      <c r="Y58" s="277"/>
      <c r="BP58" s="5"/>
    </row>
    <row r="59" spans="3:68" ht="15" hidden="1" customHeight="1" x14ac:dyDescent="0.25">
      <c r="C59" s="76"/>
      <c r="D59" s="78" t="s">
        <v>88</v>
      </c>
      <c r="E59" s="77">
        <f t="shared" si="11"/>
        <v>19</v>
      </c>
      <c r="F59" s="36">
        <v>3</v>
      </c>
      <c r="G59" s="485">
        <v>2</v>
      </c>
      <c r="H59" s="307">
        <v>1</v>
      </c>
      <c r="I59" s="307">
        <v>1</v>
      </c>
      <c r="J59" s="307">
        <v>4</v>
      </c>
      <c r="K59" s="307">
        <v>5</v>
      </c>
      <c r="L59" s="307">
        <v>3</v>
      </c>
      <c r="M59" s="307"/>
      <c r="N59" s="307"/>
      <c r="O59" s="307"/>
      <c r="P59" s="307"/>
      <c r="Q59" s="473"/>
      <c r="R59" s="421"/>
      <c r="S59" s="9"/>
      <c r="T59" s="24"/>
      <c r="U59" s="276"/>
      <c r="V59" s="276"/>
      <c r="W59" s="277"/>
      <c r="X59" s="277"/>
      <c r="Y59" s="277"/>
      <c r="BP59" s="5"/>
    </row>
    <row r="60" spans="3:68" ht="15" hidden="1" customHeight="1" x14ac:dyDescent="0.25">
      <c r="C60" s="76"/>
      <c r="D60" s="78" t="s">
        <v>89</v>
      </c>
      <c r="E60" s="77">
        <f t="shared" si="11"/>
        <v>7</v>
      </c>
      <c r="F60" s="36">
        <v>0</v>
      </c>
      <c r="G60" s="485">
        <v>0</v>
      </c>
      <c r="H60" s="307">
        <v>2</v>
      </c>
      <c r="I60" s="307">
        <v>1</v>
      </c>
      <c r="J60" s="307">
        <v>2</v>
      </c>
      <c r="K60" s="307">
        <v>1</v>
      </c>
      <c r="L60" s="307">
        <v>1</v>
      </c>
      <c r="M60" s="307"/>
      <c r="N60" s="307"/>
      <c r="O60" s="307"/>
      <c r="P60" s="307"/>
      <c r="Q60" s="473"/>
      <c r="R60" s="421"/>
      <c r="S60" s="9"/>
      <c r="T60" s="238"/>
      <c r="U60" s="238"/>
      <c r="V60" s="238"/>
      <c r="W60" s="238"/>
      <c r="X60" s="238"/>
      <c r="Y60" s="238"/>
      <c r="Z60" s="609"/>
      <c r="BP60" s="5"/>
    </row>
    <row r="61" spans="3:68" ht="15" hidden="1" customHeight="1" x14ac:dyDescent="0.25">
      <c r="C61" s="76"/>
      <c r="D61" s="78" t="s">
        <v>90</v>
      </c>
      <c r="E61" s="77">
        <f t="shared" si="11"/>
        <v>10</v>
      </c>
      <c r="F61" s="36">
        <v>0</v>
      </c>
      <c r="G61" s="485">
        <v>0</v>
      </c>
      <c r="H61" s="307">
        <v>0</v>
      </c>
      <c r="I61" s="307">
        <v>1</v>
      </c>
      <c r="J61" s="307">
        <v>3</v>
      </c>
      <c r="K61" s="307">
        <v>4</v>
      </c>
      <c r="L61" s="307">
        <v>2</v>
      </c>
      <c r="M61" s="307"/>
      <c r="N61" s="307"/>
      <c r="O61" s="307"/>
      <c r="P61" s="307"/>
      <c r="Q61" s="473"/>
      <c r="R61" s="421"/>
      <c r="S61" s="9"/>
      <c r="T61" s="238"/>
      <c r="U61" s="238"/>
      <c r="V61" s="238"/>
      <c r="W61" s="238"/>
      <c r="X61" s="238"/>
      <c r="Y61" s="238"/>
      <c r="Z61" s="609"/>
      <c r="BP61" s="5"/>
    </row>
    <row r="62" spans="3:68" ht="15" hidden="1" customHeight="1" x14ac:dyDescent="0.25">
      <c r="C62" s="76"/>
      <c r="D62" s="78" t="s">
        <v>91</v>
      </c>
      <c r="E62" s="77">
        <f t="shared" si="11"/>
        <v>2</v>
      </c>
      <c r="F62" s="36">
        <v>0</v>
      </c>
      <c r="G62" s="485">
        <v>0</v>
      </c>
      <c r="H62" s="307">
        <v>0</v>
      </c>
      <c r="I62" s="307">
        <v>1</v>
      </c>
      <c r="J62" s="307">
        <v>1</v>
      </c>
      <c r="K62" s="307">
        <v>0</v>
      </c>
      <c r="L62" s="307">
        <v>0</v>
      </c>
      <c r="M62" s="307"/>
      <c r="N62" s="307"/>
      <c r="O62" s="307"/>
      <c r="P62" s="307"/>
      <c r="Q62" s="473"/>
      <c r="R62" s="421"/>
      <c r="S62" s="9"/>
      <c r="T62" s="238"/>
      <c r="U62" s="238"/>
      <c r="V62" s="238"/>
      <c r="W62" s="238"/>
      <c r="X62" s="238"/>
      <c r="Y62" s="238"/>
      <c r="Z62" s="609"/>
      <c r="BP62" s="5"/>
    </row>
    <row r="63" spans="3:68" ht="15" hidden="1" customHeight="1" x14ac:dyDescent="0.25">
      <c r="C63" s="76"/>
      <c r="D63" s="78" t="s">
        <v>92</v>
      </c>
      <c r="E63" s="77">
        <f t="shared" si="11"/>
        <v>1</v>
      </c>
      <c r="F63" s="36">
        <v>0</v>
      </c>
      <c r="G63" s="485">
        <v>0</v>
      </c>
      <c r="H63" s="307">
        <v>0</v>
      </c>
      <c r="I63" s="307">
        <v>0</v>
      </c>
      <c r="J63" s="307">
        <v>1</v>
      </c>
      <c r="K63" s="307">
        <v>0</v>
      </c>
      <c r="L63" s="307">
        <v>0</v>
      </c>
      <c r="M63" s="307"/>
      <c r="N63" s="307"/>
      <c r="O63" s="307"/>
      <c r="P63" s="307"/>
      <c r="Q63" s="473"/>
      <c r="R63" s="421" t="s">
        <v>261</v>
      </c>
      <c r="S63" s="9"/>
      <c r="T63" s="238"/>
      <c r="U63" s="238"/>
      <c r="V63" s="238"/>
      <c r="W63" s="238"/>
      <c r="X63" s="238"/>
      <c r="Y63" s="238"/>
      <c r="Z63" s="609"/>
      <c r="BP63" s="5"/>
    </row>
    <row r="64" spans="3:68" ht="15" hidden="1" customHeight="1" x14ac:dyDescent="0.25">
      <c r="C64" s="76"/>
      <c r="D64" s="78" t="s">
        <v>241</v>
      </c>
      <c r="E64" s="77">
        <f t="shared" si="11"/>
        <v>6</v>
      </c>
      <c r="F64" s="36">
        <v>1</v>
      </c>
      <c r="G64" s="485">
        <v>0</v>
      </c>
      <c r="H64" s="307">
        <v>1</v>
      </c>
      <c r="I64" s="307">
        <v>3</v>
      </c>
      <c r="J64" s="307">
        <v>0</v>
      </c>
      <c r="K64" s="307">
        <v>1</v>
      </c>
      <c r="L64" s="307">
        <v>0</v>
      </c>
      <c r="M64" s="307"/>
      <c r="N64" s="307"/>
      <c r="O64" s="307"/>
      <c r="P64" s="307"/>
      <c r="Q64" s="473"/>
      <c r="R64" s="421"/>
      <c r="S64" s="9"/>
      <c r="T64" s="238"/>
      <c r="U64" s="238"/>
      <c r="V64" s="238"/>
      <c r="W64" s="238"/>
      <c r="X64" s="238"/>
      <c r="Y64" s="238"/>
      <c r="Z64" s="609"/>
      <c r="BP64" s="5"/>
    </row>
    <row r="65" spans="1:68" ht="15" hidden="1" customHeight="1" x14ac:dyDescent="0.25">
      <c r="C65" s="76"/>
      <c r="D65" s="78" t="s">
        <v>93</v>
      </c>
      <c r="E65" s="77">
        <f t="shared" si="11"/>
        <v>0</v>
      </c>
      <c r="F65" s="36">
        <v>0</v>
      </c>
      <c r="G65" s="485">
        <v>0</v>
      </c>
      <c r="H65" s="307">
        <v>0</v>
      </c>
      <c r="I65" s="307">
        <v>0</v>
      </c>
      <c r="J65" s="307">
        <v>0</v>
      </c>
      <c r="K65" s="307">
        <v>0</v>
      </c>
      <c r="L65" s="307">
        <v>0</v>
      </c>
      <c r="M65" s="307"/>
      <c r="N65" s="307"/>
      <c r="O65" s="307"/>
      <c r="P65" s="307"/>
      <c r="Q65" s="473"/>
      <c r="R65" s="421"/>
      <c r="S65" s="9"/>
      <c r="T65" s="238"/>
      <c r="U65" s="238"/>
      <c r="V65" s="238"/>
      <c r="W65" s="238"/>
      <c r="X65" s="238"/>
      <c r="Y65" s="238"/>
      <c r="Z65" s="609"/>
      <c r="BP65" s="5"/>
    </row>
    <row r="66" spans="1:68" ht="15" hidden="1" customHeight="1" x14ac:dyDescent="0.25">
      <c r="C66" s="76"/>
      <c r="D66" s="78" t="s">
        <v>79</v>
      </c>
      <c r="E66" s="77">
        <f t="shared" si="11"/>
        <v>20</v>
      </c>
      <c r="F66" s="36">
        <v>2</v>
      </c>
      <c r="G66" s="485">
        <v>3</v>
      </c>
      <c r="H66" s="307">
        <v>2</v>
      </c>
      <c r="I66" s="307">
        <v>3</v>
      </c>
      <c r="J66" s="307">
        <v>4</v>
      </c>
      <c r="K66" s="307">
        <v>5</v>
      </c>
      <c r="L66" s="307">
        <v>1</v>
      </c>
      <c r="M66" s="307"/>
      <c r="N66" s="307"/>
      <c r="O66" s="307"/>
      <c r="P66" s="307"/>
      <c r="Q66" s="473"/>
      <c r="R66" s="421"/>
      <c r="S66" s="9"/>
      <c r="T66" s="238"/>
      <c r="U66" s="238"/>
      <c r="V66" s="238"/>
      <c r="W66" s="238"/>
      <c r="X66" s="238"/>
      <c r="Y66" s="238"/>
      <c r="Z66" s="609"/>
      <c r="BP66" s="5"/>
    </row>
    <row r="67" spans="1:68" ht="15" hidden="1" customHeight="1" x14ac:dyDescent="0.25">
      <c r="C67" s="76"/>
      <c r="D67" s="78" t="s">
        <v>75</v>
      </c>
      <c r="E67" s="77">
        <f t="shared" si="11"/>
        <v>44</v>
      </c>
      <c r="F67" s="36">
        <v>5</v>
      </c>
      <c r="G67" s="485">
        <v>7</v>
      </c>
      <c r="H67" s="307">
        <v>6</v>
      </c>
      <c r="I67" s="307">
        <v>5</v>
      </c>
      <c r="J67" s="307">
        <v>4</v>
      </c>
      <c r="K67" s="307">
        <v>8</v>
      </c>
      <c r="L67" s="307">
        <v>9</v>
      </c>
      <c r="M67" s="307"/>
      <c r="N67" s="307"/>
      <c r="O67" s="307"/>
      <c r="P67" s="307"/>
      <c r="Q67" s="473"/>
      <c r="R67" s="421"/>
      <c r="S67" s="9"/>
      <c r="T67" s="238"/>
      <c r="U67" s="238"/>
      <c r="V67" s="238"/>
      <c r="W67" s="238"/>
      <c r="X67" s="238"/>
      <c r="Y67" s="238"/>
      <c r="Z67" s="609"/>
      <c r="BP67" s="5"/>
    </row>
    <row r="68" spans="1:68" ht="15" hidden="1" customHeight="1" x14ac:dyDescent="0.25">
      <c r="C68" s="76"/>
      <c r="D68" s="78" t="s">
        <v>76</v>
      </c>
      <c r="E68" s="77">
        <f t="shared" si="11"/>
        <v>9</v>
      </c>
      <c r="F68" s="36">
        <v>2</v>
      </c>
      <c r="G68" s="485">
        <v>1</v>
      </c>
      <c r="H68" s="307">
        <v>0</v>
      </c>
      <c r="I68" s="307">
        <v>0</v>
      </c>
      <c r="J68" s="307">
        <v>0</v>
      </c>
      <c r="K68" s="307">
        <v>3</v>
      </c>
      <c r="L68" s="307">
        <v>3</v>
      </c>
      <c r="M68" s="307"/>
      <c r="N68" s="307"/>
      <c r="O68" s="307"/>
      <c r="P68" s="307"/>
      <c r="Q68" s="473"/>
      <c r="R68" s="421"/>
      <c r="S68" s="9"/>
      <c r="T68" s="238"/>
      <c r="U68" s="238"/>
      <c r="V68" s="238"/>
      <c r="W68" s="238"/>
      <c r="X68" s="238"/>
      <c r="Y68" s="238"/>
      <c r="Z68" s="609"/>
      <c r="BP68" s="5"/>
    </row>
    <row r="69" spans="1:68" ht="15" hidden="1" customHeight="1" x14ac:dyDescent="0.25">
      <c r="C69" s="76"/>
      <c r="D69" s="78" t="s">
        <v>77</v>
      </c>
      <c r="E69" s="77">
        <f t="shared" si="11"/>
        <v>12</v>
      </c>
      <c r="F69" s="36">
        <v>2</v>
      </c>
      <c r="G69" s="485">
        <v>3</v>
      </c>
      <c r="H69" s="307">
        <v>0</v>
      </c>
      <c r="I69" s="307">
        <v>1</v>
      </c>
      <c r="J69" s="307">
        <v>1</v>
      </c>
      <c r="K69" s="307">
        <v>3</v>
      </c>
      <c r="L69" s="307">
        <v>2</v>
      </c>
      <c r="M69" s="307"/>
      <c r="N69" s="307"/>
      <c r="O69" s="307"/>
      <c r="P69" s="307"/>
      <c r="Q69" s="473"/>
      <c r="R69" s="421"/>
      <c r="S69" s="9"/>
      <c r="T69" s="238"/>
      <c r="U69" s="238"/>
      <c r="V69" s="238"/>
      <c r="W69" s="238"/>
      <c r="X69" s="238"/>
      <c r="Y69" s="238"/>
      <c r="Z69" s="609"/>
      <c r="BP69" s="5"/>
    </row>
    <row r="70" spans="1:68" ht="15" hidden="1" customHeight="1" x14ac:dyDescent="0.25">
      <c r="C70" s="76"/>
      <c r="D70" s="78" t="s">
        <v>78</v>
      </c>
      <c r="E70" s="77">
        <f t="shared" si="11"/>
        <v>1</v>
      </c>
      <c r="F70" s="36">
        <v>0</v>
      </c>
      <c r="G70" s="485">
        <v>0</v>
      </c>
      <c r="H70" s="307">
        <v>1</v>
      </c>
      <c r="I70" s="307">
        <v>0</v>
      </c>
      <c r="J70" s="307">
        <v>0</v>
      </c>
      <c r="K70" s="307">
        <v>0</v>
      </c>
      <c r="L70" s="307">
        <v>0</v>
      </c>
      <c r="M70" s="307"/>
      <c r="N70" s="307"/>
      <c r="O70" s="307"/>
      <c r="P70" s="307"/>
      <c r="Q70" s="473"/>
      <c r="R70" s="421"/>
      <c r="S70" s="9"/>
      <c r="T70" s="238"/>
      <c r="U70" s="238"/>
      <c r="V70" s="238"/>
      <c r="W70" s="238"/>
      <c r="X70" s="238"/>
      <c r="Y70" s="238"/>
      <c r="Z70" s="609"/>
      <c r="BP70" s="5"/>
    </row>
    <row r="71" spans="1:68" ht="15" hidden="1" customHeight="1" x14ac:dyDescent="0.25">
      <c r="C71" s="76"/>
      <c r="D71" s="242" t="s">
        <v>155</v>
      </c>
      <c r="E71" s="77">
        <f t="shared" si="11"/>
        <v>1</v>
      </c>
      <c r="F71" s="36">
        <v>0</v>
      </c>
      <c r="G71" s="485">
        <v>0</v>
      </c>
      <c r="H71" s="307">
        <v>0</v>
      </c>
      <c r="I71" s="307">
        <v>0</v>
      </c>
      <c r="J71" s="307">
        <v>0</v>
      </c>
      <c r="K71" s="307">
        <v>1</v>
      </c>
      <c r="L71" s="307">
        <v>0</v>
      </c>
      <c r="M71" s="307"/>
      <c r="N71" s="307"/>
      <c r="O71" s="307"/>
      <c r="P71" s="307"/>
      <c r="Q71" s="473"/>
      <c r="R71" s="421"/>
      <c r="S71" s="9"/>
      <c r="T71" s="238"/>
      <c r="U71" s="238"/>
      <c r="V71" s="238"/>
      <c r="W71" s="238"/>
      <c r="X71" s="238"/>
      <c r="Y71" s="238"/>
      <c r="Z71" s="609"/>
      <c r="BP71" s="5"/>
    </row>
    <row r="72" spans="1:68" ht="15" hidden="1" customHeight="1" x14ac:dyDescent="0.25">
      <c r="C72" s="76"/>
      <c r="D72" s="242" t="s">
        <v>172</v>
      </c>
      <c r="E72" s="77">
        <f t="shared" si="11"/>
        <v>0</v>
      </c>
      <c r="F72" s="36">
        <v>0</v>
      </c>
      <c r="G72" s="485">
        <v>0</v>
      </c>
      <c r="H72" s="307">
        <v>0</v>
      </c>
      <c r="I72" s="307">
        <v>0</v>
      </c>
      <c r="J72" s="307">
        <v>0</v>
      </c>
      <c r="K72" s="307">
        <v>0</v>
      </c>
      <c r="L72" s="307">
        <v>0</v>
      </c>
      <c r="M72" s="307"/>
      <c r="N72" s="307"/>
      <c r="O72" s="307"/>
      <c r="P72" s="307"/>
      <c r="Q72" s="473"/>
      <c r="R72" s="421"/>
      <c r="S72" s="9"/>
      <c r="T72" s="238"/>
      <c r="U72" s="238"/>
      <c r="V72" s="238"/>
      <c r="W72" s="238"/>
      <c r="X72" s="238"/>
      <c r="Y72" s="238"/>
      <c r="Z72" s="609"/>
      <c r="BP72" s="5"/>
    </row>
    <row r="73" spans="1:68" ht="15" hidden="1" customHeight="1" x14ac:dyDescent="0.25">
      <c r="C73" s="142"/>
      <c r="D73" s="243" t="s">
        <v>189</v>
      </c>
      <c r="E73" s="89">
        <f t="shared" si="11"/>
        <v>3</v>
      </c>
      <c r="F73" s="84">
        <v>0</v>
      </c>
      <c r="G73" s="84">
        <v>0</v>
      </c>
      <c r="H73" s="319">
        <v>0</v>
      </c>
      <c r="I73" s="319">
        <v>0</v>
      </c>
      <c r="J73" s="319">
        <v>2</v>
      </c>
      <c r="K73" s="307">
        <v>1</v>
      </c>
      <c r="L73" s="307">
        <v>0</v>
      </c>
      <c r="M73" s="307"/>
      <c r="N73" s="307"/>
      <c r="O73" s="307"/>
      <c r="P73" s="308"/>
      <c r="Q73" s="599"/>
      <c r="R73" s="421"/>
      <c r="S73" s="9"/>
      <c r="T73" s="238"/>
      <c r="U73" s="238"/>
      <c r="V73" s="238"/>
      <c r="W73" s="238"/>
      <c r="X73" s="238"/>
      <c r="Y73" s="238"/>
      <c r="Z73" s="609"/>
      <c r="BP73" s="5"/>
    </row>
    <row r="74" spans="1:68" ht="15" customHeight="1" x14ac:dyDescent="0.25">
      <c r="A74" s="799"/>
      <c r="B74" s="799"/>
      <c r="C74" s="133" t="s">
        <v>202</v>
      </c>
      <c r="D74" s="47"/>
      <c r="E74" s="77">
        <f>SUM(F74:Q74)</f>
        <v>5971</v>
      </c>
      <c r="F74" s="77">
        <f t="shared" ref="F74:K74" si="12">SUM(F75:F88)</f>
        <v>446</v>
      </c>
      <c r="G74" s="77">
        <f t="shared" si="12"/>
        <v>473</v>
      </c>
      <c r="H74" s="77">
        <f t="shared" si="12"/>
        <v>527</v>
      </c>
      <c r="I74" s="77">
        <f t="shared" si="12"/>
        <v>470</v>
      </c>
      <c r="J74" s="77">
        <f t="shared" si="12"/>
        <v>520</v>
      </c>
      <c r="K74" s="117">
        <f t="shared" si="12"/>
        <v>527</v>
      </c>
      <c r="L74" s="675">
        <f t="shared" ref="L74:Q74" si="13">SUM(L75:L88)</f>
        <v>522</v>
      </c>
      <c r="M74" s="567">
        <f t="shared" si="13"/>
        <v>488</v>
      </c>
      <c r="N74" s="567">
        <f t="shared" si="13"/>
        <v>493</v>
      </c>
      <c r="O74" s="567">
        <f t="shared" si="13"/>
        <v>489</v>
      </c>
      <c r="P74" s="117">
        <f t="shared" si="13"/>
        <v>486</v>
      </c>
      <c r="Q74" s="605">
        <f t="shared" si="13"/>
        <v>530</v>
      </c>
      <c r="R74" s="27"/>
      <c r="S74" s="9"/>
      <c r="T74" s="24"/>
      <c r="U74" s="24"/>
      <c r="V74" s="278"/>
      <c r="W74" s="238"/>
      <c r="X74" s="238"/>
      <c r="Y74" s="238"/>
      <c r="Z74"/>
      <c r="BP74" s="5" t="s">
        <v>17</v>
      </c>
    </row>
    <row r="75" spans="1:68" ht="15" customHeight="1" x14ac:dyDescent="0.25">
      <c r="A75" s="68"/>
      <c r="B75" s="68"/>
      <c r="C75" s="80"/>
      <c r="D75" s="78" t="s">
        <v>87</v>
      </c>
      <c r="E75" s="77">
        <f t="shared" si="1"/>
        <v>156</v>
      </c>
      <c r="F75" s="36">
        <f>egresos!F7</f>
        <v>15</v>
      </c>
      <c r="G75" s="36">
        <f>egresos!G7</f>
        <v>11</v>
      </c>
      <c r="H75" s="36">
        <f>egresos!H7</f>
        <v>12</v>
      </c>
      <c r="I75" s="36">
        <f>egresos!I7</f>
        <v>18</v>
      </c>
      <c r="J75" s="36">
        <f>egresos!J7</f>
        <v>23</v>
      </c>
      <c r="K75" s="36">
        <f>egresos!K7</f>
        <v>14</v>
      </c>
      <c r="L75" s="36">
        <f>egresos!L7</f>
        <v>12</v>
      </c>
      <c r="M75" s="36">
        <f>egresos!M7</f>
        <v>12</v>
      </c>
      <c r="N75" s="36">
        <f>egresos!N7</f>
        <v>9</v>
      </c>
      <c r="O75" s="36">
        <f>egresos!O7</f>
        <v>10</v>
      </c>
      <c r="P75" s="36">
        <f>egresos!P7</f>
        <v>7</v>
      </c>
      <c r="Q75" s="614">
        <f>egresos!Q7</f>
        <v>13</v>
      </c>
      <c r="R75" s="27"/>
      <c r="S75" s="9"/>
      <c r="U75" s="568"/>
      <c r="V75" s="542"/>
      <c r="W75" s="238"/>
      <c r="X75" s="238"/>
      <c r="Y75" s="238"/>
      <c r="Z75"/>
      <c r="BP75" s="5"/>
    </row>
    <row r="76" spans="1:68" ht="15" customHeight="1" x14ac:dyDescent="0.25">
      <c r="A76" s="68"/>
      <c r="B76" s="68"/>
      <c r="C76" s="80"/>
      <c r="D76" s="78" t="s">
        <v>88</v>
      </c>
      <c r="E76" s="77">
        <f t="shared" si="1"/>
        <v>351</v>
      </c>
      <c r="F76" s="36">
        <f>egresos!F8</f>
        <v>25</v>
      </c>
      <c r="G76" s="36">
        <f>egresos!G8</f>
        <v>27</v>
      </c>
      <c r="H76" s="36">
        <f>egresos!H8</f>
        <v>24</v>
      </c>
      <c r="I76" s="36">
        <f>egresos!I8</f>
        <v>27</v>
      </c>
      <c r="J76" s="36">
        <f>egresos!J8</f>
        <v>28</v>
      </c>
      <c r="K76" s="36">
        <f>egresos!K8</f>
        <v>29</v>
      </c>
      <c r="L76" s="36">
        <f>egresos!L8</f>
        <v>34</v>
      </c>
      <c r="M76" s="36">
        <f>egresos!M8</f>
        <v>33</v>
      </c>
      <c r="N76" s="36">
        <f>egresos!N8</f>
        <v>27</v>
      </c>
      <c r="O76" s="36">
        <f>egresos!O8</f>
        <v>31</v>
      </c>
      <c r="P76" s="36">
        <f>egresos!P8</f>
        <v>28</v>
      </c>
      <c r="Q76" s="614">
        <f>egresos!Q8</f>
        <v>38</v>
      </c>
      <c r="R76" s="27"/>
      <c r="T76" s="542"/>
      <c r="U76" s="568"/>
      <c r="V76" s="542"/>
      <c r="W76" s="238"/>
      <c r="X76" s="238"/>
      <c r="Y76" s="238"/>
      <c r="Z76"/>
      <c r="BP76" s="5"/>
    </row>
    <row r="77" spans="1:68" ht="15" customHeight="1" x14ac:dyDescent="0.25">
      <c r="A77" s="68"/>
      <c r="B77" s="68"/>
      <c r="C77" s="80"/>
      <c r="D77" s="78" t="s">
        <v>89</v>
      </c>
      <c r="E77" s="77">
        <f t="shared" si="1"/>
        <v>697</v>
      </c>
      <c r="F77" s="36">
        <f>egresos!F9</f>
        <v>38</v>
      </c>
      <c r="G77" s="36">
        <f>egresos!G9</f>
        <v>60</v>
      </c>
      <c r="H77" s="36">
        <f>egresos!H9</f>
        <v>54</v>
      </c>
      <c r="I77" s="36">
        <f>egresos!I9</f>
        <v>62</v>
      </c>
      <c r="J77" s="36">
        <f>egresos!J9</f>
        <v>53</v>
      </c>
      <c r="K77" s="36">
        <f>egresos!K9</f>
        <v>59</v>
      </c>
      <c r="L77" s="36">
        <f>egresos!L9</f>
        <v>62</v>
      </c>
      <c r="M77" s="36">
        <f>egresos!M9</f>
        <v>67</v>
      </c>
      <c r="N77" s="36">
        <f>egresos!N9</f>
        <v>68</v>
      </c>
      <c r="O77" s="36">
        <f>egresos!O9</f>
        <v>47</v>
      </c>
      <c r="P77" s="36">
        <f>egresos!P9</f>
        <v>61</v>
      </c>
      <c r="Q77" s="614">
        <f>egresos!Q9</f>
        <v>66</v>
      </c>
      <c r="R77" s="27"/>
      <c r="S77" s="9"/>
      <c r="T77" s="542"/>
      <c r="U77" s="568"/>
      <c r="V77" s="542"/>
      <c r="W77" s="238"/>
      <c r="X77" s="238"/>
      <c r="Y77" s="238"/>
      <c r="Z77"/>
      <c r="BP77" s="5"/>
    </row>
    <row r="78" spans="1:68" ht="15" customHeight="1" x14ac:dyDescent="0.25">
      <c r="A78" s="68"/>
      <c r="B78" s="68"/>
      <c r="C78" s="80"/>
      <c r="D78" s="78" t="s">
        <v>90</v>
      </c>
      <c r="E78" s="77">
        <f t="shared" si="1"/>
        <v>852</v>
      </c>
      <c r="F78" s="36">
        <f>egresos!F10</f>
        <v>67</v>
      </c>
      <c r="G78" s="36">
        <f>egresos!G10</f>
        <v>63</v>
      </c>
      <c r="H78" s="36">
        <f>egresos!H10</f>
        <v>77</v>
      </c>
      <c r="I78" s="36">
        <f>egresos!I10</f>
        <v>61</v>
      </c>
      <c r="J78" s="36">
        <f>egresos!J10</f>
        <v>61</v>
      </c>
      <c r="K78" s="36">
        <f>egresos!K10</f>
        <v>72</v>
      </c>
      <c r="L78" s="36">
        <f>egresos!L10</f>
        <v>83</v>
      </c>
      <c r="M78" s="36">
        <f>egresos!M10</f>
        <v>68</v>
      </c>
      <c r="N78" s="36">
        <f>egresos!N10</f>
        <v>68</v>
      </c>
      <c r="O78" s="36">
        <f>egresos!O10</f>
        <v>88</v>
      </c>
      <c r="P78" s="36">
        <f>egresos!P10</f>
        <v>67</v>
      </c>
      <c r="Q78" s="614">
        <f>egresos!Q10</f>
        <v>77</v>
      </c>
      <c r="R78" s="27"/>
      <c r="S78" s="9"/>
      <c r="T78" s="542"/>
      <c r="U78" s="568"/>
      <c r="V78" s="542"/>
      <c r="W78" s="238"/>
      <c r="X78" s="238"/>
      <c r="Y78" s="238"/>
      <c r="Z78"/>
      <c r="BP78" s="5"/>
    </row>
    <row r="79" spans="1:68" ht="15" customHeight="1" x14ac:dyDescent="0.25">
      <c r="A79" s="68"/>
      <c r="B79" s="68"/>
      <c r="C79" s="80"/>
      <c r="D79" s="78" t="s">
        <v>91</v>
      </c>
      <c r="E79" s="77">
        <f t="shared" si="1"/>
        <v>565</v>
      </c>
      <c r="F79" s="36">
        <f>egresos!F11</f>
        <v>52</v>
      </c>
      <c r="G79" s="36">
        <f>egresos!G11</f>
        <v>51</v>
      </c>
      <c r="H79" s="36">
        <f>egresos!H11</f>
        <v>58</v>
      </c>
      <c r="I79" s="36">
        <f>egresos!I11</f>
        <v>41</v>
      </c>
      <c r="J79" s="36">
        <f>egresos!J11</f>
        <v>55</v>
      </c>
      <c r="K79" s="36">
        <f>egresos!K11</f>
        <v>45</v>
      </c>
      <c r="L79" s="36">
        <f>egresos!L11</f>
        <v>45</v>
      </c>
      <c r="M79" s="36">
        <f>egresos!M11</f>
        <v>44</v>
      </c>
      <c r="N79" s="36">
        <f>egresos!N11</f>
        <v>33</v>
      </c>
      <c r="O79" s="36">
        <f>egresos!O11</f>
        <v>34</v>
      </c>
      <c r="P79" s="36">
        <f>egresos!P11</f>
        <v>52</v>
      </c>
      <c r="Q79" s="614">
        <f>egresos!Q11</f>
        <v>55</v>
      </c>
      <c r="R79" s="27"/>
      <c r="S79" s="9"/>
      <c r="T79" s="542"/>
      <c r="U79" s="568"/>
      <c r="V79" s="542"/>
      <c r="W79" s="238"/>
      <c r="X79" s="238"/>
      <c r="Y79" s="238"/>
      <c r="Z79"/>
      <c r="BP79" s="5"/>
    </row>
    <row r="80" spans="1:68" ht="15" customHeight="1" x14ac:dyDescent="0.25">
      <c r="A80" s="68"/>
      <c r="B80" s="68"/>
      <c r="C80" s="80"/>
      <c r="D80" s="78" t="s">
        <v>92</v>
      </c>
      <c r="E80" s="77">
        <f t="shared" si="1"/>
        <v>1382</v>
      </c>
      <c r="F80" s="36">
        <f>egresos!F12</f>
        <v>110</v>
      </c>
      <c r="G80" s="36">
        <f>egresos!G12</f>
        <v>100</v>
      </c>
      <c r="H80" s="36">
        <f>egresos!H12</f>
        <v>149</v>
      </c>
      <c r="I80" s="36">
        <f>egresos!I12</f>
        <v>109</v>
      </c>
      <c r="J80" s="36">
        <f>egresos!J12</f>
        <v>112</v>
      </c>
      <c r="K80" s="36">
        <f>egresos!K12</f>
        <v>118</v>
      </c>
      <c r="L80" s="36">
        <f>egresos!L12</f>
        <v>109</v>
      </c>
      <c r="M80" s="36">
        <f>egresos!M12</f>
        <v>107</v>
      </c>
      <c r="N80" s="36">
        <f>egresos!N12</f>
        <v>119</v>
      </c>
      <c r="O80" s="36">
        <f>egresos!O12</f>
        <v>111</v>
      </c>
      <c r="P80" s="36">
        <f>egresos!P12</f>
        <v>120</v>
      </c>
      <c r="Q80" s="614">
        <f>egresos!Q12</f>
        <v>118</v>
      </c>
      <c r="R80" s="27"/>
      <c r="S80" s="9"/>
      <c r="T80" s="542"/>
      <c r="U80" s="568"/>
      <c r="V80" s="542"/>
      <c r="W80" s="238"/>
      <c r="X80" s="238"/>
      <c r="Y80" s="238"/>
      <c r="Z80"/>
      <c r="BP80" s="5"/>
    </row>
    <row r="81" spans="1:68" ht="15" customHeight="1" x14ac:dyDescent="0.25">
      <c r="A81" s="383"/>
      <c r="B81" s="383"/>
      <c r="C81" s="80"/>
      <c r="D81" s="78" t="s">
        <v>187</v>
      </c>
      <c r="E81" s="77">
        <f t="shared" si="1"/>
        <v>1033</v>
      </c>
      <c r="F81" s="36">
        <f>egresos!F13</f>
        <v>70</v>
      </c>
      <c r="G81" s="36">
        <f>egresos!G13</f>
        <v>73</v>
      </c>
      <c r="H81" s="36">
        <f>egresos!H13</f>
        <v>80</v>
      </c>
      <c r="I81" s="36">
        <f>egresos!I13</f>
        <v>81</v>
      </c>
      <c r="J81" s="36">
        <f>egresos!J13</f>
        <v>105</v>
      </c>
      <c r="K81" s="36">
        <f>egresos!K13</f>
        <v>105</v>
      </c>
      <c r="L81" s="36">
        <f>egresos!L13</f>
        <v>88</v>
      </c>
      <c r="M81" s="36">
        <f>egresos!M13</f>
        <v>88</v>
      </c>
      <c r="N81" s="36">
        <f>egresos!N13</f>
        <v>90</v>
      </c>
      <c r="O81" s="36">
        <f>egresos!O13</f>
        <v>89</v>
      </c>
      <c r="P81" s="36">
        <f>egresos!P13</f>
        <v>75</v>
      </c>
      <c r="Q81" s="614">
        <f>egresos!Q13</f>
        <v>89</v>
      </c>
      <c r="R81" s="27"/>
      <c r="S81" s="9"/>
      <c r="T81" s="542"/>
      <c r="U81" s="568"/>
      <c r="V81" s="542"/>
      <c r="W81" s="238"/>
      <c r="X81" s="238"/>
      <c r="Y81" s="238"/>
      <c r="Z81"/>
      <c r="BP81" s="5"/>
    </row>
    <row r="82" spans="1:68" ht="15" customHeight="1" x14ac:dyDescent="0.25">
      <c r="A82" s="68"/>
      <c r="B82" s="68"/>
      <c r="C82" s="80"/>
      <c r="D82" s="78" t="s">
        <v>93</v>
      </c>
      <c r="E82" s="77">
        <f t="shared" si="1"/>
        <v>584</v>
      </c>
      <c r="F82" s="36">
        <f>egresos!F14</f>
        <v>45</v>
      </c>
      <c r="G82" s="36">
        <f>egresos!G14</f>
        <v>56</v>
      </c>
      <c r="H82" s="36">
        <f>egresos!H14</f>
        <v>48</v>
      </c>
      <c r="I82" s="36">
        <f>egresos!I14</f>
        <v>42</v>
      </c>
      <c r="J82" s="36">
        <f>egresos!J14</f>
        <v>56</v>
      </c>
      <c r="K82" s="36">
        <f>egresos!K14</f>
        <v>49</v>
      </c>
      <c r="L82" s="36">
        <f>egresos!L14</f>
        <v>54</v>
      </c>
      <c r="M82" s="36">
        <f>egresos!M14</f>
        <v>39</v>
      </c>
      <c r="N82" s="36">
        <f>egresos!N14</f>
        <v>46</v>
      </c>
      <c r="O82" s="36">
        <f>egresos!O14</f>
        <v>56</v>
      </c>
      <c r="P82" s="36">
        <f>egresos!P14</f>
        <v>48</v>
      </c>
      <c r="Q82" s="614">
        <f>egresos!Q14</f>
        <v>45</v>
      </c>
      <c r="R82" s="27"/>
      <c r="S82" s="9"/>
      <c r="T82" s="542"/>
      <c r="U82" s="568"/>
      <c r="V82" s="542"/>
      <c r="W82" s="238"/>
      <c r="X82" s="238"/>
      <c r="Y82" s="238"/>
      <c r="Z82"/>
      <c r="BP82" s="5"/>
    </row>
    <row r="83" spans="1:68" ht="15" customHeight="1" x14ac:dyDescent="0.25">
      <c r="A83" s="68"/>
      <c r="B83" s="68"/>
      <c r="C83" s="80"/>
      <c r="D83" s="78" t="s">
        <v>79</v>
      </c>
      <c r="E83" s="77">
        <f t="shared" si="1"/>
        <v>64</v>
      </c>
      <c r="F83" s="36">
        <f>egresos!F15</f>
        <v>3</v>
      </c>
      <c r="G83" s="36">
        <f>egresos!G15</f>
        <v>3</v>
      </c>
      <c r="H83" s="36">
        <f>egresos!H15</f>
        <v>4</v>
      </c>
      <c r="I83" s="36">
        <f>egresos!I15</f>
        <v>4</v>
      </c>
      <c r="J83" s="36">
        <f>egresos!J15</f>
        <v>8</v>
      </c>
      <c r="K83" s="36">
        <f>egresos!K15</f>
        <v>7</v>
      </c>
      <c r="L83" s="36">
        <f>egresos!L15</f>
        <v>4</v>
      </c>
      <c r="M83" s="36">
        <f>egresos!M15</f>
        <v>8</v>
      </c>
      <c r="N83" s="36">
        <f>egresos!N15</f>
        <v>8</v>
      </c>
      <c r="O83" s="36">
        <f>egresos!O15</f>
        <v>4</v>
      </c>
      <c r="P83" s="36">
        <f>egresos!P15</f>
        <v>5</v>
      </c>
      <c r="Q83" s="614">
        <f>egresos!Q15</f>
        <v>6</v>
      </c>
      <c r="R83" s="27"/>
      <c r="S83" s="9"/>
      <c r="T83" s="542"/>
      <c r="U83" s="568"/>
      <c r="V83" s="542"/>
      <c r="W83" s="238"/>
      <c r="X83" s="238"/>
      <c r="Y83" s="238"/>
      <c r="Z83"/>
      <c r="BP83" s="5"/>
    </row>
    <row r="84" spans="1:68" ht="15" customHeight="1" x14ac:dyDescent="0.25">
      <c r="A84" s="68"/>
      <c r="B84" s="68"/>
      <c r="C84" s="80"/>
      <c r="D84" s="78" t="s">
        <v>75</v>
      </c>
      <c r="E84" s="77">
        <f t="shared" si="1"/>
        <v>72</v>
      </c>
      <c r="F84" s="36">
        <f>egresos!F16</f>
        <v>5</v>
      </c>
      <c r="G84" s="36">
        <f>egresos!G16</f>
        <v>7</v>
      </c>
      <c r="H84" s="36">
        <f>egresos!H16</f>
        <v>6</v>
      </c>
      <c r="I84" s="36">
        <f>egresos!I16</f>
        <v>5</v>
      </c>
      <c r="J84" s="36">
        <f>egresos!J16</f>
        <v>6</v>
      </c>
      <c r="K84" s="36">
        <f>egresos!K16</f>
        <v>9</v>
      </c>
      <c r="L84" s="36">
        <f>egresos!L16</f>
        <v>8</v>
      </c>
      <c r="M84" s="36">
        <f>egresos!M16</f>
        <v>3</v>
      </c>
      <c r="N84" s="36">
        <f>egresos!N16</f>
        <v>7</v>
      </c>
      <c r="O84" s="36">
        <f>egresos!O16</f>
        <v>6</v>
      </c>
      <c r="P84" s="36">
        <f>egresos!P16</f>
        <v>6</v>
      </c>
      <c r="Q84" s="614">
        <f>egresos!Q16</f>
        <v>4</v>
      </c>
      <c r="R84" s="27"/>
      <c r="S84" s="9"/>
      <c r="T84" s="542"/>
      <c r="U84" s="568"/>
      <c r="V84" s="542"/>
      <c r="W84" s="238"/>
      <c r="X84" s="238"/>
      <c r="Y84"/>
      <c r="Z84"/>
      <c r="BP84" s="5"/>
    </row>
    <row r="85" spans="1:68" ht="15" customHeight="1" x14ac:dyDescent="0.25">
      <c r="A85" s="68"/>
      <c r="B85" s="68"/>
      <c r="C85" s="80"/>
      <c r="D85" s="78" t="s">
        <v>76</v>
      </c>
      <c r="E85" s="77">
        <f t="shared" si="1"/>
        <v>19</v>
      </c>
      <c r="F85" s="36">
        <f>egresos!F17</f>
        <v>2</v>
      </c>
      <c r="G85" s="36">
        <f>egresos!G17</f>
        <v>1</v>
      </c>
      <c r="H85" s="36">
        <f>egresos!H17</f>
        <v>0</v>
      </c>
      <c r="I85" s="36">
        <f>egresos!I17</f>
        <v>0</v>
      </c>
      <c r="J85" s="36">
        <f>egresos!J17</f>
        <v>0</v>
      </c>
      <c r="K85" s="36">
        <f>egresos!K17</f>
        <v>3</v>
      </c>
      <c r="L85" s="36">
        <f>egresos!L17</f>
        <v>4</v>
      </c>
      <c r="M85" s="36">
        <f>egresos!M17</f>
        <v>2</v>
      </c>
      <c r="N85" s="36">
        <f>egresos!N17</f>
        <v>0</v>
      </c>
      <c r="O85" s="36">
        <f>egresos!O17</f>
        <v>3</v>
      </c>
      <c r="P85" s="36">
        <f>egresos!P17</f>
        <v>3</v>
      </c>
      <c r="Q85" s="614">
        <f>egresos!Q17</f>
        <v>1</v>
      </c>
      <c r="R85" s="27"/>
      <c r="S85" s="9"/>
      <c r="T85" s="542"/>
      <c r="U85" s="568"/>
      <c r="V85" s="542"/>
      <c r="W85" s="542"/>
      <c r="X85" s="542"/>
      <c r="Y85" s="542"/>
      <c r="Z85" s="542"/>
      <c r="AA85" s="542"/>
      <c r="AB85" s="542"/>
      <c r="BP85" s="5"/>
    </row>
    <row r="86" spans="1:68" ht="15" customHeight="1" x14ac:dyDescent="0.25">
      <c r="A86" s="68"/>
      <c r="B86" s="68"/>
      <c r="C86" s="80"/>
      <c r="D86" s="78" t="s">
        <v>77</v>
      </c>
      <c r="E86" s="77">
        <f t="shared" si="1"/>
        <v>28</v>
      </c>
      <c r="F86" s="36">
        <f>egresos!F18</f>
        <v>3</v>
      </c>
      <c r="G86" s="36">
        <f>egresos!G18</f>
        <v>5</v>
      </c>
      <c r="H86" s="36">
        <f>egresos!H18</f>
        <v>1</v>
      </c>
      <c r="I86" s="36">
        <f>egresos!I18</f>
        <v>1</v>
      </c>
      <c r="J86" s="36">
        <f>egresos!J18</f>
        <v>3</v>
      </c>
      <c r="K86" s="36">
        <f>egresos!K18</f>
        <v>3</v>
      </c>
      <c r="L86" s="36">
        <f>egresos!L18</f>
        <v>3</v>
      </c>
      <c r="M86" s="36">
        <f>egresos!M18</f>
        <v>3</v>
      </c>
      <c r="N86" s="36">
        <f>egresos!N18</f>
        <v>0</v>
      </c>
      <c r="O86" s="36">
        <f>egresos!O18</f>
        <v>1</v>
      </c>
      <c r="P86" s="36">
        <f>egresos!P18</f>
        <v>2</v>
      </c>
      <c r="Q86" s="614">
        <f>egresos!Q18</f>
        <v>3</v>
      </c>
      <c r="R86" s="27"/>
      <c r="S86" s="9"/>
      <c r="T86" s="542"/>
      <c r="U86" s="568"/>
      <c r="V86" s="542"/>
      <c r="W86"/>
      <c r="X86"/>
      <c r="Y86"/>
      <c r="Z86"/>
      <c r="BP86" s="5"/>
    </row>
    <row r="87" spans="1:68" ht="15" customHeight="1" x14ac:dyDescent="0.25">
      <c r="A87" s="68"/>
      <c r="B87" s="68"/>
      <c r="C87" s="80"/>
      <c r="D87" s="78" t="s">
        <v>78</v>
      </c>
      <c r="E87" s="77">
        <f t="shared" si="1"/>
        <v>20</v>
      </c>
      <c r="F87" s="36">
        <f>egresos!F19</f>
        <v>0</v>
      </c>
      <c r="G87" s="36">
        <f>egresos!G19</f>
        <v>1</v>
      </c>
      <c r="H87" s="36">
        <f>egresos!H19</f>
        <v>2</v>
      </c>
      <c r="I87" s="36">
        <f>egresos!I19</f>
        <v>2</v>
      </c>
      <c r="J87" s="36">
        <f>egresos!J19</f>
        <v>0</v>
      </c>
      <c r="K87" s="36">
        <f>egresos!K19</f>
        <v>3</v>
      </c>
      <c r="L87" s="36">
        <f>egresos!L19</f>
        <v>0</v>
      </c>
      <c r="M87" s="36">
        <f>egresos!M19</f>
        <v>1</v>
      </c>
      <c r="N87" s="36">
        <f>egresos!N19</f>
        <v>4</v>
      </c>
      <c r="O87" s="36">
        <f>egresos!O19</f>
        <v>2</v>
      </c>
      <c r="P87" s="36">
        <f>egresos!P19</f>
        <v>2</v>
      </c>
      <c r="Q87" s="614">
        <f>egresos!Q19</f>
        <v>3</v>
      </c>
      <c r="R87" s="27"/>
      <c r="S87" s="9"/>
      <c r="T87" s="542"/>
      <c r="U87" s="568"/>
      <c r="V87" s="542"/>
      <c r="W87"/>
      <c r="X87"/>
      <c r="Y87"/>
      <c r="Z87"/>
      <c r="BP87" s="5"/>
    </row>
    <row r="88" spans="1:68" ht="15" customHeight="1" x14ac:dyDescent="0.25">
      <c r="A88" s="68"/>
      <c r="B88" s="68"/>
      <c r="C88" s="80"/>
      <c r="D88" s="242" t="s">
        <v>155</v>
      </c>
      <c r="E88" s="77">
        <f t="shared" si="1"/>
        <v>148</v>
      </c>
      <c r="F88" s="36">
        <f>egresos!F20</f>
        <v>11</v>
      </c>
      <c r="G88" s="36">
        <f>egresos!G20</f>
        <v>15</v>
      </c>
      <c r="H88" s="36">
        <f>egresos!H20</f>
        <v>12</v>
      </c>
      <c r="I88" s="36">
        <f>egresos!I20</f>
        <v>17</v>
      </c>
      <c r="J88" s="36">
        <f>egresos!J20</f>
        <v>10</v>
      </c>
      <c r="K88" s="36">
        <f>egresos!K20</f>
        <v>11</v>
      </c>
      <c r="L88" s="36">
        <f>egresos!L20</f>
        <v>16</v>
      </c>
      <c r="M88" s="36">
        <f>egresos!M20</f>
        <v>13</v>
      </c>
      <c r="N88" s="36">
        <f>egresos!N20</f>
        <v>14</v>
      </c>
      <c r="O88" s="36">
        <f>egresos!O20</f>
        <v>7</v>
      </c>
      <c r="P88" s="90">
        <f>egresos!P20</f>
        <v>10</v>
      </c>
      <c r="Q88" s="631">
        <f>egresos!Q20</f>
        <v>12</v>
      </c>
      <c r="R88" s="27"/>
      <c r="S88" s="9"/>
      <c r="T88" s="542"/>
      <c r="U88" s="568"/>
      <c r="V88" s="542"/>
      <c r="W88"/>
      <c r="X88"/>
      <c r="Y88"/>
      <c r="Z88"/>
      <c r="BP88" s="5"/>
    </row>
    <row r="89" spans="1:68" ht="15" customHeight="1" x14ac:dyDescent="0.25">
      <c r="C89" s="339" t="s">
        <v>44</v>
      </c>
      <c r="D89" s="340"/>
      <c r="E89" s="341">
        <f t="shared" ref="E89:Q89" si="14">E6/E74</f>
        <v>4.2873890470607939E-2</v>
      </c>
      <c r="F89" s="341">
        <f t="shared" si="14"/>
        <v>3.3632286995515695E-2</v>
      </c>
      <c r="G89" s="341">
        <f t="shared" si="14"/>
        <v>4.0169133192389003E-2</v>
      </c>
      <c r="H89" s="341">
        <f t="shared" si="14"/>
        <v>3.0360531309297913E-2</v>
      </c>
      <c r="I89" s="341">
        <f t="shared" si="14"/>
        <v>3.4042553191489362E-2</v>
      </c>
      <c r="J89" s="341">
        <f t="shared" si="14"/>
        <v>4.4230769230769233E-2</v>
      </c>
      <c r="K89" s="341">
        <f t="shared" si="14"/>
        <v>7.020872865275142E-2</v>
      </c>
      <c r="L89" s="341">
        <f t="shared" si="14"/>
        <v>4.7892720306513412E-2</v>
      </c>
      <c r="M89" s="341">
        <f t="shared" si="14"/>
        <v>4.3032786885245901E-2</v>
      </c>
      <c r="N89" s="341">
        <f t="shared" si="14"/>
        <v>4.4624746450304259E-2</v>
      </c>
      <c r="O89" s="341">
        <f t="shared" si="14"/>
        <v>3.6809815950920248E-2</v>
      </c>
      <c r="P89" s="341">
        <f t="shared" si="14"/>
        <v>4.1152263374485597E-2</v>
      </c>
      <c r="Q89" s="600">
        <f t="shared" si="14"/>
        <v>4.5283018867924525E-2</v>
      </c>
      <c r="R89" s="27"/>
      <c r="S89" s="275"/>
      <c r="T89" s="279"/>
      <c r="U89" s="279"/>
      <c r="V89" s="279"/>
      <c r="W89" s="279"/>
      <c r="X89" s="279"/>
      <c r="Y89" s="279"/>
      <c r="Z89"/>
      <c r="BP89" s="5" t="s">
        <v>23</v>
      </c>
    </row>
    <row r="90" spans="1:68" ht="15" customHeight="1" x14ac:dyDescent="0.25">
      <c r="C90" s="342" t="s">
        <v>45</v>
      </c>
      <c r="D90" s="343"/>
      <c r="E90" s="344">
        <f>E23/E74</f>
        <v>3.7682130296432761E-2</v>
      </c>
      <c r="F90" s="344">
        <f t="shared" ref="F90:Q90" si="15">F23/F74</f>
        <v>3.3632286995515695E-2</v>
      </c>
      <c r="G90" s="344">
        <f t="shared" si="15"/>
        <v>3.382663847780127E-2</v>
      </c>
      <c r="H90" s="344">
        <f t="shared" si="15"/>
        <v>2.6565464895635674E-2</v>
      </c>
      <c r="I90" s="344">
        <f t="shared" si="15"/>
        <v>3.4042553191489362E-2</v>
      </c>
      <c r="J90" s="344">
        <f t="shared" si="15"/>
        <v>4.230769230769231E-2</v>
      </c>
      <c r="K90" s="344">
        <f t="shared" si="15"/>
        <v>6.0721062618595827E-2</v>
      </c>
      <c r="L90" s="344">
        <f t="shared" si="15"/>
        <v>4.0229885057471264E-2</v>
      </c>
      <c r="M90" s="344">
        <f t="shared" si="15"/>
        <v>3.6885245901639344E-2</v>
      </c>
      <c r="N90" s="344">
        <f t="shared" si="15"/>
        <v>3.8539553752535496E-2</v>
      </c>
      <c r="O90" s="344">
        <f t="shared" si="15"/>
        <v>3.4764826175869123E-2</v>
      </c>
      <c r="P90" s="344">
        <f t="shared" si="15"/>
        <v>3.7037037037037035E-2</v>
      </c>
      <c r="Q90" s="601">
        <f t="shared" si="15"/>
        <v>3.2075471698113207E-2</v>
      </c>
      <c r="R90" s="27"/>
      <c r="S90" s="352" t="s">
        <v>179</v>
      </c>
      <c r="T90" s="280"/>
      <c r="U90" s="280"/>
      <c r="V90" s="280"/>
      <c r="W90" s="280"/>
      <c r="X90" s="280"/>
      <c r="Y90" s="280"/>
      <c r="Z90"/>
      <c r="BP90" s="5" t="s">
        <v>23</v>
      </c>
    </row>
    <row r="91" spans="1:68" ht="6" customHeight="1" x14ac:dyDescent="0.25">
      <c r="A91" s="68"/>
      <c r="B91" s="68"/>
      <c r="C91" s="30"/>
      <c r="D91" s="51"/>
      <c r="E91" s="60"/>
      <c r="F91" s="64"/>
      <c r="G91" s="64"/>
      <c r="H91" s="64"/>
      <c r="I91" s="64"/>
      <c r="J91" s="64"/>
      <c r="K91" s="64"/>
      <c r="L91" s="64"/>
      <c r="M91" s="64"/>
      <c r="N91" s="225"/>
      <c r="O91" s="414"/>
      <c r="P91" s="64"/>
      <c r="Q91" s="64"/>
      <c r="R91" s="27"/>
      <c r="BP91" s="5"/>
    </row>
    <row r="92" spans="1:68" ht="20.100000000000001" customHeight="1" x14ac:dyDescent="0.25">
      <c r="C92" s="15" t="s">
        <v>46</v>
      </c>
      <c r="D92" s="15"/>
      <c r="E92" s="34"/>
      <c r="F92" s="9"/>
      <c r="G92" s="9"/>
      <c r="H92" s="16"/>
      <c r="I92" s="16"/>
      <c r="J92" s="16"/>
      <c r="K92" s="16"/>
      <c r="L92" s="17"/>
      <c r="M92" s="17"/>
      <c r="N92" s="413"/>
      <c r="O92" s="413"/>
      <c r="P92" s="17"/>
      <c r="Q92" s="9"/>
      <c r="R92" s="9"/>
      <c r="S92" s="9"/>
      <c r="T92" s="9"/>
      <c r="U92" s="10"/>
      <c r="V92" s="10"/>
      <c r="BP92" s="5" t="s">
        <v>30</v>
      </c>
    </row>
    <row r="93" spans="1:68" ht="20.100000000000001" customHeight="1" x14ac:dyDescent="0.25">
      <c r="A93" s="10"/>
      <c r="B93" s="10"/>
      <c r="C93" s="10"/>
      <c r="D93" s="10"/>
      <c r="E93" s="10"/>
      <c r="F93" s="9"/>
      <c r="G93" s="9"/>
      <c r="H93" s="16"/>
      <c r="I93" s="16"/>
      <c r="J93" s="16"/>
      <c r="K93" s="16"/>
      <c r="L93" s="17"/>
      <c r="M93" s="17"/>
      <c r="N93" s="17"/>
      <c r="O93" s="17"/>
      <c r="P93" s="17"/>
      <c r="Q93" s="9"/>
      <c r="R93" s="9"/>
      <c r="S93" s="9"/>
      <c r="T93" s="9"/>
      <c r="U93" s="10"/>
      <c r="V93" s="10"/>
      <c r="BP93" s="5"/>
    </row>
    <row r="94" spans="1:68" s="20" customFormat="1" ht="20.100000000000001" customHeight="1" x14ac:dyDescent="0.25">
      <c r="A94" s="10"/>
      <c r="B94" s="10"/>
      <c r="C94" s="18"/>
      <c r="D94" s="53"/>
      <c r="E94" s="65"/>
      <c r="F94" s="19"/>
      <c r="G94" s="19"/>
      <c r="H94" s="18"/>
      <c r="I94" s="18"/>
      <c r="J94" s="18"/>
      <c r="K94" s="18"/>
      <c r="L94" s="18"/>
      <c r="M94" s="18"/>
      <c r="N94" s="18"/>
      <c r="O94" s="19"/>
      <c r="P94" s="19"/>
      <c r="Q94" s="19"/>
      <c r="BP94" s="54"/>
    </row>
    <row r="95" spans="1:68" ht="20.100000000000001" customHeight="1" x14ac:dyDescent="0.25">
      <c r="A95" s="10"/>
      <c r="B95" s="10"/>
      <c r="C95" s="58"/>
      <c r="D95" s="53"/>
      <c r="E95" s="65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20"/>
      <c r="S95" s="20"/>
      <c r="T95" s="20"/>
      <c r="U95" s="10"/>
      <c r="V95" s="10"/>
      <c r="BP95" s="5"/>
    </row>
    <row r="96" spans="1:68" ht="20.100000000000001" customHeight="1" x14ac:dyDescent="0.25">
      <c r="A96" s="10"/>
      <c r="B96" s="10"/>
      <c r="C96" s="58"/>
      <c r="D96" s="58"/>
      <c r="E96" s="66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3"/>
      <c r="R96" s="20"/>
      <c r="S96" s="20"/>
      <c r="T96" s="20"/>
      <c r="U96" s="10"/>
      <c r="V96" s="10"/>
      <c r="BP96" s="5"/>
    </row>
    <row r="97" spans="1:68" ht="20.100000000000001" customHeight="1" x14ac:dyDescent="0.25">
      <c r="A97" s="10"/>
      <c r="B97" s="10"/>
      <c r="C97" s="22"/>
      <c r="D97" s="22"/>
      <c r="E97" s="66"/>
      <c r="F97" s="21"/>
      <c r="G97" s="21"/>
      <c r="H97" s="22"/>
      <c r="I97" s="22"/>
      <c r="J97" s="22"/>
      <c r="K97" s="22"/>
      <c r="L97" s="22"/>
      <c r="M97" s="22"/>
      <c r="N97" s="22"/>
      <c r="O97" s="22"/>
      <c r="P97" s="22"/>
      <c r="Q97" s="20"/>
      <c r="R97" s="20"/>
      <c r="S97" s="20"/>
      <c r="T97" s="20"/>
      <c r="U97" s="10"/>
      <c r="V97" s="10"/>
      <c r="BP97" s="5"/>
    </row>
    <row r="98" spans="1:68" ht="20.100000000000001" customHeight="1" x14ac:dyDescent="0.25">
      <c r="A98" s="10"/>
      <c r="B98" s="10"/>
      <c r="C98" s="9"/>
      <c r="D98" s="9"/>
      <c r="E98" s="35"/>
      <c r="F98" s="24"/>
      <c r="G98" s="24"/>
      <c r="H98" s="9"/>
      <c r="I98" s="9"/>
      <c r="J98" s="9"/>
      <c r="K98" s="9"/>
      <c r="L98" s="9"/>
      <c r="M98" s="9"/>
      <c r="N98" s="9"/>
      <c r="O98" s="9"/>
      <c r="P98" s="9"/>
      <c r="Q98" s="10"/>
      <c r="R98" s="10"/>
      <c r="S98" s="10"/>
      <c r="T98" s="10"/>
      <c r="U98" s="10"/>
      <c r="V98" s="10"/>
      <c r="BP98" s="5"/>
    </row>
    <row r="99" spans="1:68" ht="20.100000000000001" customHeight="1" x14ac:dyDescent="0.25">
      <c r="A99" s="10"/>
      <c r="B99" s="10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10"/>
      <c r="R99" s="10"/>
      <c r="BP99" s="5"/>
    </row>
    <row r="100" spans="1:68" x14ac:dyDescent="0.25">
      <c r="A100" s="10"/>
      <c r="B100" s="10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10"/>
      <c r="R100" s="10"/>
      <c r="BP100" s="5"/>
    </row>
    <row r="101" spans="1:68" x14ac:dyDescent="0.25">
      <c r="A101" s="10"/>
      <c r="B101" s="10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10"/>
      <c r="R101" s="10"/>
      <c r="BP101" s="5"/>
    </row>
    <row r="102" spans="1:68" x14ac:dyDescent="0.25">
      <c r="A102" s="10"/>
      <c r="B102" s="10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10"/>
      <c r="R102" s="10"/>
    </row>
    <row r="103" spans="1:68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</row>
    <row r="104" spans="1:68" x14ac:dyDescent="0.25">
      <c r="C104" s="10"/>
      <c r="D104" s="10"/>
      <c r="E104" s="10"/>
      <c r="F104" s="10"/>
      <c r="G104" s="10"/>
      <c r="H104" s="10"/>
      <c r="I104" s="10"/>
      <c r="J104" s="10"/>
    </row>
  </sheetData>
  <sheetProtection algorithmName="SHA-512" hashValue="G7gJsZ8+yXsh66MuSVwMCMJi5ivk3Eaj2v8TiK6PyjwFptYkQu8n48XxZ098jbW3ZnkfE1Fi00oV2ymTMtxV6g==" saltValue="F9ZPpcAHyDYPqd8ouw7SNA==" spinCount="100000" sheet="1" objects="1" scenarios="1"/>
  <mergeCells count="2">
    <mergeCell ref="C5:D5"/>
    <mergeCell ref="A74:B74"/>
  </mergeCells>
  <pageMargins left="0.34" right="0" top="0.31496062992125984" bottom="0.35433070866141736" header="0.31496062992125984" footer="0.31496062992125984"/>
  <pageSetup paperSize="9" scale="75" orientation="portrait" horizontalDpi="4294967294" verticalDpi="4294967294" r:id="rId1"/>
  <ignoredErrors>
    <ignoredError sqref="G74:K74" formulaRange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6"/>
  </sheetPr>
  <dimension ref="A2:CX44"/>
  <sheetViews>
    <sheetView showGridLines="0" zoomScale="90" zoomScaleNormal="90" workbookViewId="0">
      <pane xSplit="38" ySplit="5" topLeftCell="AM6" activePane="bottomRight" state="frozen"/>
      <selection pane="topRight" activeCell="AM1" sqref="AM1"/>
      <selection pane="bottomLeft" activeCell="A6" sqref="A6"/>
      <selection pane="bottomRight" activeCell="AY5" sqref="AY5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41.7109375" style="1" customWidth="1"/>
    <col min="5" max="5" width="1.85546875" style="1" hidden="1" customWidth="1"/>
    <col min="6" max="9" width="7.5703125" style="1" hidden="1" customWidth="1"/>
    <col min="10" max="10" width="1.85546875" style="1" hidden="1" customWidth="1"/>
    <col min="11" max="23" width="7.5703125" style="1" hidden="1" customWidth="1"/>
    <col min="24" max="24" width="1.85546875" style="1" hidden="1" customWidth="1"/>
    <col min="25" max="37" width="7.5703125" style="1" hidden="1" customWidth="1"/>
    <col min="38" max="38" width="1.85546875" style="1" hidden="1" customWidth="1"/>
    <col min="39" max="39" width="8.7109375" style="1" customWidth="1"/>
    <col min="40" max="45" width="7.5703125" style="1" customWidth="1"/>
    <col min="46" max="51" width="8.7109375" style="1" customWidth="1"/>
    <col min="52" max="52" width="11.42578125" style="1" customWidth="1"/>
    <col min="53" max="53" width="27" style="1" customWidth="1"/>
    <col min="54" max="54" width="7.85546875" style="1" customWidth="1"/>
    <col min="55" max="101" width="11.42578125" style="1"/>
    <col min="102" max="102" width="42.42578125" style="1" customWidth="1"/>
    <col min="103" max="104" width="11.42578125" style="1"/>
    <col min="105" max="105" width="44.7109375" style="1" customWidth="1"/>
    <col min="106" max="16384" width="11.42578125" style="1"/>
  </cols>
  <sheetData>
    <row r="2" spans="1:102" x14ac:dyDescent="0.2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102" ht="33.75" customHeight="1" x14ac:dyDescent="0.25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4"/>
      <c r="AO3" s="4"/>
      <c r="AP3" s="4"/>
      <c r="AQ3" s="4"/>
      <c r="AR3" s="4"/>
      <c r="AS3" s="4"/>
      <c r="AT3" s="43"/>
      <c r="AU3" s="4"/>
      <c r="AV3" s="4"/>
      <c r="AW3" s="4"/>
      <c r="AX3" s="4"/>
      <c r="AY3" s="4"/>
      <c r="CX3" s="5" t="s">
        <v>0</v>
      </c>
    </row>
    <row r="4" spans="1:102" ht="33.75" customHeight="1" x14ac:dyDescent="0.25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CX4" s="5"/>
    </row>
    <row r="5" spans="1:102" ht="33.75" customHeight="1" x14ac:dyDescent="0.25">
      <c r="A5" s="6"/>
      <c r="C5" s="805" t="s">
        <v>1</v>
      </c>
      <c r="D5" s="802"/>
      <c r="E5" s="357"/>
      <c r="F5" s="239" t="s">
        <v>181</v>
      </c>
      <c r="G5" s="354" t="s">
        <v>11</v>
      </c>
      <c r="H5" s="354" t="s">
        <v>12</v>
      </c>
      <c r="I5" s="355" t="s">
        <v>13</v>
      </c>
      <c r="J5" s="357"/>
      <c r="K5" s="356" t="s">
        <v>182</v>
      </c>
      <c r="L5" s="354" t="s">
        <v>2</v>
      </c>
      <c r="M5" s="354" t="s">
        <v>3</v>
      </c>
      <c r="N5" s="354" t="s">
        <v>4</v>
      </c>
      <c r="O5" s="354" t="s">
        <v>5</v>
      </c>
      <c r="P5" s="354" t="s">
        <v>6</v>
      </c>
      <c r="Q5" s="354" t="s">
        <v>7</v>
      </c>
      <c r="R5" s="354" t="s">
        <v>8</v>
      </c>
      <c r="S5" s="354" t="s">
        <v>9</v>
      </c>
      <c r="T5" s="354" t="s">
        <v>10</v>
      </c>
      <c r="U5" s="354" t="s">
        <v>11</v>
      </c>
      <c r="V5" s="354" t="s">
        <v>12</v>
      </c>
      <c r="W5" s="354" t="s">
        <v>13</v>
      </c>
      <c r="X5" s="357"/>
      <c r="Y5" s="239" t="s">
        <v>183</v>
      </c>
      <c r="Z5" s="354" t="s">
        <v>2</v>
      </c>
      <c r="AA5" s="354" t="s">
        <v>3</v>
      </c>
      <c r="AB5" s="354" t="s">
        <v>4</v>
      </c>
      <c r="AC5" s="354" t="s">
        <v>5</v>
      </c>
      <c r="AD5" s="354" t="s">
        <v>6</v>
      </c>
      <c r="AE5" s="354" t="s">
        <v>7</v>
      </c>
      <c r="AF5" s="354" t="s">
        <v>8</v>
      </c>
      <c r="AG5" s="354" t="s">
        <v>9</v>
      </c>
      <c r="AH5" s="354" t="s">
        <v>10</v>
      </c>
      <c r="AI5" s="354" t="s">
        <v>11</v>
      </c>
      <c r="AJ5" s="354" t="s">
        <v>12</v>
      </c>
      <c r="AK5" s="354" t="s">
        <v>13</v>
      </c>
      <c r="AL5" s="357"/>
      <c r="AM5" s="239" t="s">
        <v>230</v>
      </c>
      <c r="AN5" s="7" t="s">
        <v>2</v>
      </c>
      <c r="AO5" s="7" t="s">
        <v>3</v>
      </c>
      <c r="AP5" s="240" t="s">
        <v>4</v>
      </c>
      <c r="AQ5" s="69" t="s">
        <v>5</v>
      </c>
      <c r="AR5" s="7" t="s">
        <v>6</v>
      </c>
      <c r="AS5" s="7" t="s">
        <v>7</v>
      </c>
      <c r="AT5" s="240" t="s">
        <v>8</v>
      </c>
      <c r="AU5" s="518" t="s">
        <v>9</v>
      </c>
      <c r="AV5" s="240" t="s">
        <v>10</v>
      </c>
      <c r="AW5" s="405" t="s">
        <v>11</v>
      </c>
      <c r="AX5" s="404" t="s">
        <v>12</v>
      </c>
      <c r="AY5" s="418" t="s">
        <v>13</v>
      </c>
      <c r="AZ5" s="9"/>
      <c r="BA5" s="9"/>
      <c r="BB5" s="9"/>
      <c r="BC5" s="10"/>
      <c r="BD5" s="10"/>
      <c r="CX5" s="5" t="s">
        <v>14</v>
      </c>
    </row>
    <row r="6" spans="1:102" ht="15" customHeight="1" x14ac:dyDescent="0.25">
      <c r="C6" s="130" t="s">
        <v>161</v>
      </c>
      <c r="D6" s="131"/>
      <c r="E6" s="358"/>
      <c r="F6" s="47"/>
      <c r="G6" s="47"/>
      <c r="H6" s="47"/>
      <c r="I6" s="47"/>
      <c r="J6" s="358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358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358"/>
      <c r="AM6" s="99">
        <f>SUM(AN6:AY6)</f>
        <v>54578</v>
      </c>
      <c r="AN6" s="217">
        <f>SUM(AN7:AN10)</f>
        <v>3939</v>
      </c>
      <c r="AO6" s="217">
        <f t="shared" ref="AO6:AY6" si="0">SUM(AO7:AO10)</f>
        <v>4221</v>
      </c>
      <c r="AP6" s="217">
        <f>SUM(AP7:AP10)</f>
        <v>4411</v>
      </c>
      <c r="AQ6" s="217">
        <f t="shared" si="0"/>
        <v>4735</v>
      </c>
      <c r="AR6" s="217">
        <f t="shared" si="0"/>
        <v>3832</v>
      </c>
      <c r="AS6" s="217">
        <f t="shared" si="0"/>
        <v>4170</v>
      </c>
      <c r="AT6" s="217">
        <f t="shared" si="0"/>
        <v>4435</v>
      </c>
      <c r="AU6" s="217">
        <f t="shared" si="0"/>
        <v>4863</v>
      </c>
      <c r="AV6" s="217">
        <f t="shared" si="0"/>
        <v>4909</v>
      </c>
      <c r="AW6" s="217">
        <f t="shared" si="0"/>
        <v>4939</v>
      </c>
      <c r="AX6" s="217">
        <f t="shared" si="0"/>
        <v>4994</v>
      </c>
      <c r="AY6" s="708">
        <f t="shared" si="0"/>
        <v>5130</v>
      </c>
      <c r="AZ6" s="421"/>
      <c r="BA6" s="9"/>
      <c r="BB6" s="9"/>
      <c r="BC6" s="10"/>
      <c r="BD6" s="10"/>
      <c r="CX6" s="5" t="s">
        <v>15</v>
      </c>
    </row>
    <row r="7" spans="1:102" ht="15" customHeight="1" x14ac:dyDescent="0.25">
      <c r="C7" s="76"/>
      <c r="D7" s="78" t="s">
        <v>157</v>
      </c>
      <c r="E7" s="359"/>
      <c r="F7" s="78"/>
      <c r="G7" s="78"/>
      <c r="H7" s="78">
        <v>3</v>
      </c>
      <c r="I7" s="78">
        <v>4</v>
      </c>
      <c r="J7" s="359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359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359"/>
      <c r="AM7" s="99">
        <f t="shared" ref="AM7:AM25" si="1">SUM(AN7:AY7)</f>
        <v>10867</v>
      </c>
      <c r="AN7" s="29">
        <v>737</v>
      </c>
      <c r="AO7" s="29">
        <v>789</v>
      </c>
      <c r="AP7" s="307">
        <v>816</v>
      </c>
      <c r="AQ7" s="307">
        <v>844</v>
      </c>
      <c r="AR7" s="307">
        <v>895</v>
      </c>
      <c r="AS7" s="307">
        <v>755</v>
      </c>
      <c r="AT7" s="307">
        <v>945</v>
      </c>
      <c r="AU7" s="307">
        <v>949</v>
      </c>
      <c r="AV7" s="307">
        <v>967</v>
      </c>
      <c r="AW7" s="307">
        <v>979</v>
      </c>
      <c r="AX7" s="307">
        <v>1066</v>
      </c>
      <c r="AY7" s="469">
        <v>1125</v>
      </c>
      <c r="AZ7" s="421"/>
      <c r="BA7" s="9"/>
      <c r="BB7" s="9"/>
      <c r="BC7" s="10"/>
      <c r="BD7" s="10"/>
      <c r="CX7" s="5"/>
    </row>
    <row r="8" spans="1:102" ht="15" customHeight="1" x14ac:dyDescent="0.25">
      <c r="C8" s="76"/>
      <c r="D8" s="78" t="s">
        <v>158</v>
      </c>
      <c r="E8" s="359"/>
      <c r="F8" s="78"/>
      <c r="G8" s="78">
        <v>4</v>
      </c>
      <c r="H8" s="78">
        <v>66</v>
      </c>
      <c r="I8" s="78">
        <v>57</v>
      </c>
      <c r="J8" s="359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359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359"/>
      <c r="AM8" s="99">
        <f t="shared" si="1"/>
        <v>37085</v>
      </c>
      <c r="AN8" s="29">
        <v>2757</v>
      </c>
      <c r="AO8" s="29">
        <v>3013</v>
      </c>
      <c r="AP8" s="307">
        <v>3134</v>
      </c>
      <c r="AQ8" s="307">
        <v>3365</v>
      </c>
      <c r="AR8" s="307">
        <v>2459</v>
      </c>
      <c r="AS8" s="307">
        <v>2874</v>
      </c>
      <c r="AT8" s="307">
        <v>2977</v>
      </c>
      <c r="AU8" s="307">
        <v>3243</v>
      </c>
      <c r="AV8" s="307">
        <v>3245</v>
      </c>
      <c r="AW8" s="307">
        <v>3309</v>
      </c>
      <c r="AX8" s="307">
        <v>3333</v>
      </c>
      <c r="AY8" s="469">
        <v>3376</v>
      </c>
      <c r="AZ8" s="421"/>
      <c r="BA8" s="9"/>
      <c r="BB8" s="9"/>
      <c r="BC8" s="10"/>
      <c r="BD8" s="10"/>
      <c r="CX8" s="5"/>
    </row>
    <row r="9" spans="1:102" ht="15" customHeight="1" x14ac:dyDescent="0.25">
      <c r="C9" s="76"/>
      <c r="D9" s="78" t="s">
        <v>159</v>
      </c>
      <c r="E9" s="359"/>
      <c r="F9" s="78"/>
      <c r="G9" s="78">
        <v>2</v>
      </c>
      <c r="H9" s="78">
        <v>40</v>
      </c>
      <c r="I9" s="78">
        <v>35</v>
      </c>
      <c r="J9" s="359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359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359"/>
      <c r="AM9" s="99">
        <f t="shared" si="1"/>
        <v>1220</v>
      </c>
      <c r="AN9" s="29">
        <v>0</v>
      </c>
      <c r="AO9" s="29">
        <v>0</v>
      </c>
      <c r="AP9" s="307">
        <v>0</v>
      </c>
      <c r="AQ9" s="307">
        <v>0</v>
      </c>
      <c r="AR9" s="307">
        <v>13</v>
      </c>
      <c r="AS9" s="307">
        <v>163</v>
      </c>
      <c r="AT9" s="307">
        <v>38</v>
      </c>
      <c r="AU9" s="307">
        <v>190</v>
      </c>
      <c r="AV9" s="307">
        <v>215</v>
      </c>
      <c r="AW9" s="307">
        <v>198</v>
      </c>
      <c r="AX9" s="307">
        <v>193</v>
      </c>
      <c r="AY9" s="469">
        <v>210</v>
      </c>
      <c r="AZ9" s="421"/>
      <c r="BA9" s="9"/>
      <c r="BB9"/>
      <c r="BC9"/>
      <c r="BD9"/>
      <c r="BE9"/>
      <c r="BF9"/>
      <c r="BG9"/>
      <c r="BH9"/>
      <c r="CX9" s="5"/>
    </row>
    <row r="10" spans="1:102" ht="15" customHeight="1" x14ac:dyDescent="0.25">
      <c r="C10" s="76"/>
      <c r="D10" s="78" t="s">
        <v>160</v>
      </c>
      <c r="E10" s="359"/>
      <c r="F10" s="78"/>
      <c r="G10" s="78"/>
      <c r="H10" s="78"/>
      <c r="I10" s="78">
        <v>1</v>
      </c>
      <c r="J10" s="359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359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359"/>
      <c r="AM10" s="99">
        <f t="shared" si="1"/>
        <v>5406</v>
      </c>
      <c r="AN10" s="29">
        <v>445</v>
      </c>
      <c r="AO10" s="29">
        <v>419</v>
      </c>
      <c r="AP10" s="319">
        <v>461</v>
      </c>
      <c r="AQ10" s="319">
        <v>526</v>
      </c>
      <c r="AR10" s="319">
        <v>465</v>
      </c>
      <c r="AS10" s="319">
        <v>378</v>
      </c>
      <c r="AT10" s="307">
        <v>475</v>
      </c>
      <c r="AU10" s="307">
        <v>481</v>
      </c>
      <c r="AV10" s="307">
        <v>482</v>
      </c>
      <c r="AW10" s="307">
        <v>453</v>
      </c>
      <c r="AX10" s="307">
        <v>402</v>
      </c>
      <c r="AY10" s="469">
        <v>419</v>
      </c>
      <c r="AZ10" s="421"/>
      <c r="BA10" s="9"/>
      <c r="BB10"/>
      <c r="BC10"/>
      <c r="BD10" s="238"/>
      <c r="BE10" s="238"/>
      <c r="BF10" s="238"/>
      <c r="BG10" s="238"/>
      <c r="BH10"/>
      <c r="CX10" s="5"/>
    </row>
    <row r="11" spans="1:102" ht="15" customHeight="1" x14ac:dyDescent="0.25">
      <c r="A11" s="799"/>
      <c r="B11" s="799"/>
      <c r="C11" s="143" t="s">
        <v>164</v>
      </c>
      <c r="D11" s="116"/>
      <c r="E11" s="358"/>
      <c r="F11" s="116"/>
      <c r="G11" s="116"/>
      <c r="H11" s="116"/>
      <c r="I11" s="116"/>
      <c r="J11" s="358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358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358"/>
      <c r="AM11" s="346">
        <f t="shared" si="1"/>
        <v>23063</v>
      </c>
      <c r="AN11" s="346">
        <f>SUM(AN12:AN15)</f>
        <v>1634</v>
      </c>
      <c r="AO11" s="346">
        <f t="shared" ref="AO11:AY11" si="2">SUM(AO12:AO15)</f>
        <v>1917</v>
      </c>
      <c r="AP11" s="347">
        <f t="shared" si="2"/>
        <v>1885</v>
      </c>
      <c r="AQ11" s="347">
        <f t="shared" si="2"/>
        <v>1895</v>
      </c>
      <c r="AR11" s="347">
        <f t="shared" si="2"/>
        <v>1342</v>
      </c>
      <c r="AS11" s="347">
        <f t="shared" si="2"/>
        <v>1645</v>
      </c>
      <c r="AT11" s="217">
        <f t="shared" si="2"/>
        <v>1766</v>
      </c>
      <c r="AU11" s="217">
        <f t="shared" si="2"/>
        <v>2277</v>
      </c>
      <c r="AV11" s="217">
        <f t="shared" si="2"/>
        <v>2172</v>
      </c>
      <c r="AW11" s="217">
        <f t="shared" si="2"/>
        <v>2042</v>
      </c>
      <c r="AX11" s="217">
        <f t="shared" si="2"/>
        <v>2143</v>
      </c>
      <c r="AY11" s="709">
        <f t="shared" si="2"/>
        <v>2345</v>
      </c>
      <c r="AZ11" s="27"/>
      <c r="BA11" s="9"/>
      <c r="BB11"/>
      <c r="BC11"/>
      <c r="BD11" s="238"/>
      <c r="BE11" s="238"/>
      <c r="BF11" s="238"/>
      <c r="BG11"/>
      <c r="BH11"/>
      <c r="CX11" s="5" t="s">
        <v>17</v>
      </c>
    </row>
    <row r="12" spans="1:102" ht="15" customHeight="1" x14ac:dyDescent="0.25">
      <c r="A12" s="68"/>
      <c r="B12" s="68"/>
      <c r="C12" s="80"/>
      <c r="D12" s="78" t="s">
        <v>157</v>
      </c>
      <c r="E12" s="359"/>
      <c r="F12" s="78"/>
      <c r="G12" s="78"/>
      <c r="H12" s="78"/>
      <c r="I12" s="78"/>
      <c r="J12" s="359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359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359"/>
      <c r="AM12" s="99">
        <f t="shared" si="1"/>
        <v>6150</v>
      </c>
      <c r="AN12" s="29">
        <v>384</v>
      </c>
      <c r="AO12" s="29">
        <v>427</v>
      </c>
      <c r="AP12" s="29">
        <v>448</v>
      </c>
      <c r="AQ12" s="29">
        <v>409</v>
      </c>
      <c r="AR12" s="29">
        <v>502</v>
      </c>
      <c r="AS12" s="29">
        <v>419</v>
      </c>
      <c r="AT12" s="29">
        <v>512</v>
      </c>
      <c r="AU12" s="29">
        <v>581</v>
      </c>
      <c r="AV12" s="407">
        <v>547</v>
      </c>
      <c r="AW12" s="407">
        <v>566</v>
      </c>
      <c r="AX12" s="407">
        <v>636</v>
      </c>
      <c r="AY12" s="471">
        <v>719</v>
      </c>
      <c r="AZ12" s="27"/>
      <c r="BA12" s="9"/>
      <c r="BB12"/>
      <c r="BC12"/>
      <c r="BD12" s="238"/>
      <c r="BE12" s="238"/>
      <c r="BF12" s="238"/>
      <c r="BG12"/>
      <c r="BH12"/>
      <c r="CX12" s="5"/>
    </row>
    <row r="13" spans="1:102" ht="15" customHeight="1" x14ac:dyDescent="0.25">
      <c r="A13" s="68"/>
      <c r="B13" s="68"/>
      <c r="C13" s="80"/>
      <c r="D13" s="78" t="s">
        <v>158</v>
      </c>
      <c r="E13" s="359"/>
      <c r="F13" s="78"/>
      <c r="G13" s="78"/>
      <c r="H13" s="78"/>
      <c r="I13" s="78"/>
      <c r="J13" s="359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359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359"/>
      <c r="AM13" s="99">
        <f t="shared" si="1"/>
        <v>14115</v>
      </c>
      <c r="AN13" s="29">
        <v>1063</v>
      </c>
      <c r="AO13" s="29">
        <v>1309</v>
      </c>
      <c r="AP13" s="29">
        <v>1272</v>
      </c>
      <c r="AQ13" s="29">
        <v>1347</v>
      </c>
      <c r="AR13" s="29">
        <v>658</v>
      </c>
      <c r="AS13" s="29">
        <v>1003</v>
      </c>
      <c r="AT13" s="29">
        <v>1079</v>
      </c>
      <c r="AU13" s="29">
        <v>1373</v>
      </c>
      <c r="AV13" s="407">
        <v>1315</v>
      </c>
      <c r="AW13" s="407">
        <v>1190</v>
      </c>
      <c r="AX13" s="407">
        <v>1190</v>
      </c>
      <c r="AY13" s="471">
        <v>1316</v>
      </c>
      <c r="AZ13" s="27"/>
      <c r="BB13"/>
      <c r="BC13"/>
      <c r="BD13" s="238"/>
      <c r="BE13" s="238"/>
      <c r="BF13" s="238"/>
      <c r="BG13" s="238"/>
      <c r="BH13"/>
      <c r="CX13" s="5"/>
    </row>
    <row r="14" spans="1:102" ht="15" customHeight="1" x14ac:dyDescent="0.25">
      <c r="A14" s="68"/>
      <c r="B14" s="68"/>
      <c r="C14" s="80"/>
      <c r="D14" s="78" t="s">
        <v>159</v>
      </c>
      <c r="E14" s="359"/>
      <c r="F14" s="78"/>
      <c r="G14" s="78"/>
      <c r="H14" s="78"/>
      <c r="I14" s="78"/>
      <c r="J14" s="359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359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359"/>
      <c r="AM14" s="99">
        <f t="shared" si="1"/>
        <v>825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80</v>
      </c>
      <c r="AT14" s="29">
        <v>16</v>
      </c>
      <c r="AU14" s="29">
        <v>145</v>
      </c>
      <c r="AV14" s="407">
        <v>140</v>
      </c>
      <c r="AW14" s="407">
        <v>123</v>
      </c>
      <c r="AX14" s="407">
        <v>166</v>
      </c>
      <c r="AY14" s="471">
        <v>155</v>
      </c>
      <c r="AZ14" s="27"/>
      <c r="BA14" s="9"/>
      <c r="BB14"/>
      <c r="BC14"/>
      <c r="BD14" s="238"/>
      <c r="BE14" s="238"/>
      <c r="BF14" s="238"/>
      <c r="BG14" s="238"/>
      <c r="BH14"/>
      <c r="CX14" s="5"/>
    </row>
    <row r="15" spans="1:102" ht="15" customHeight="1" x14ac:dyDescent="0.25">
      <c r="A15" s="68"/>
      <c r="B15" s="68"/>
      <c r="C15" s="145"/>
      <c r="D15" s="88" t="s">
        <v>160</v>
      </c>
      <c r="E15" s="359"/>
      <c r="F15" s="88"/>
      <c r="G15" s="88"/>
      <c r="H15" s="88"/>
      <c r="I15" s="88"/>
      <c r="J15" s="35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359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359"/>
      <c r="AM15" s="348">
        <f t="shared" si="1"/>
        <v>1973</v>
      </c>
      <c r="AN15" s="318">
        <v>187</v>
      </c>
      <c r="AO15" s="318">
        <v>181</v>
      </c>
      <c r="AP15" s="318">
        <v>165</v>
      </c>
      <c r="AQ15" s="318">
        <v>139</v>
      </c>
      <c r="AR15" s="318">
        <v>182</v>
      </c>
      <c r="AS15" s="318">
        <v>143</v>
      </c>
      <c r="AT15" s="29">
        <v>159</v>
      </c>
      <c r="AU15" s="29">
        <v>178</v>
      </c>
      <c r="AV15" s="407">
        <v>170</v>
      </c>
      <c r="AW15" s="407">
        <v>163</v>
      </c>
      <c r="AX15" s="407">
        <v>151</v>
      </c>
      <c r="AY15" s="471">
        <v>155</v>
      </c>
      <c r="AZ15" s="27"/>
      <c r="BA15" s="9"/>
      <c r="BB15"/>
      <c r="BC15"/>
      <c r="BD15" s="238"/>
      <c r="BE15" s="238"/>
      <c r="BF15" s="238"/>
      <c r="BG15" s="238"/>
      <c r="BH15"/>
      <c r="CX15" s="5"/>
    </row>
    <row r="16" spans="1:102" ht="15" customHeight="1" x14ac:dyDescent="0.25">
      <c r="A16" s="799"/>
      <c r="B16" s="799"/>
      <c r="C16" s="143" t="s">
        <v>162</v>
      </c>
      <c r="D16" s="116"/>
      <c r="E16" s="358"/>
      <c r="F16" s="116"/>
      <c r="G16" s="116"/>
      <c r="H16" s="116"/>
      <c r="I16" s="116"/>
      <c r="J16" s="358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358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358"/>
      <c r="AM16" s="346">
        <f>SUM(AN16:AY16)</f>
        <v>5848</v>
      </c>
      <c r="AN16" s="346">
        <f>SUM(AN17:AN20)</f>
        <v>441</v>
      </c>
      <c r="AO16" s="346">
        <f t="shared" ref="AO16:AY16" si="3">SUM(AO17:AO20)</f>
        <v>393</v>
      </c>
      <c r="AP16" s="99">
        <f t="shared" si="3"/>
        <v>416</v>
      </c>
      <c r="AQ16" s="346">
        <f t="shared" si="3"/>
        <v>528</v>
      </c>
      <c r="AR16" s="346">
        <f t="shared" si="3"/>
        <v>502</v>
      </c>
      <c r="AS16" s="346">
        <f t="shared" si="3"/>
        <v>464</v>
      </c>
      <c r="AT16" s="217">
        <f t="shared" si="3"/>
        <v>499</v>
      </c>
      <c r="AU16" s="217">
        <f t="shared" si="3"/>
        <v>480</v>
      </c>
      <c r="AV16" s="217">
        <f t="shared" si="3"/>
        <v>507</v>
      </c>
      <c r="AW16" s="132">
        <f t="shared" si="3"/>
        <v>497</v>
      </c>
      <c r="AX16" s="217">
        <f t="shared" si="3"/>
        <v>547</v>
      </c>
      <c r="AY16" s="709">
        <f t="shared" si="3"/>
        <v>574</v>
      </c>
      <c r="AZ16" s="27"/>
      <c r="BA16" s="9"/>
      <c r="BB16"/>
      <c r="BC16"/>
      <c r="BD16" s="238"/>
      <c r="BE16" s="238"/>
      <c r="BF16" s="238"/>
      <c r="BG16"/>
      <c r="BH16"/>
      <c r="CX16" s="5" t="s">
        <v>17</v>
      </c>
    </row>
    <row r="17" spans="1:102" ht="15" customHeight="1" x14ac:dyDescent="0.25">
      <c r="A17" s="68"/>
      <c r="B17" s="68"/>
      <c r="C17" s="80"/>
      <c r="D17" s="78" t="s">
        <v>157</v>
      </c>
      <c r="E17" s="359"/>
      <c r="F17" s="78"/>
      <c r="G17" s="78"/>
      <c r="H17" s="78"/>
      <c r="I17" s="78"/>
      <c r="J17" s="359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359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359"/>
      <c r="AM17" s="99">
        <f>SUM(AN17:AY17)</f>
        <v>698</v>
      </c>
      <c r="AN17" s="29">
        <v>48</v>
      </c>
      <c r="AO17" s="29">
        <v>59</v>
      </c>
      <c r="AP17" s="29">
        <v>58</v>
      </c>
      <c r="AQ17" s="29">
        <v>54</v>
      </c>
      <c r="AR17" s="29">
        <v>48</v>
      </c>
      <c r="AS17" s="29">
        <v>64</v>
      </c>
      <c r="AT17" s="29">
        <v>62</v>
      </c>
      <c r="AU17" s="29">
        <v>57</v>
      </c>
      <c r="AV17" s="407">
        <v>58</v>
      </c>
      <c r="AW17" s="407">
        <v>68</v>
      </c>
      <c r="AX17" s="407">
        <v>67</v>
      </c>
      <c r="AY17" s="471">
        <v>55</v>
      </c>
      <c r="AZ17" s="27"/>
      <c r="BA17" s="9"/>
      <c r="BB17"/>
      <c r="BC17"/>
      <c r="BD17" s="238"/>
      <c r="BE17" s="238"/>
      <c r="BF17" s="238"/>
      <c r="BG17"/>
      <c r="BH17"/>
      <c r="CX17" s="5"/>
    </row>
    <row r="18" spans="1:102" ht="15" customHeight="1" x14ac:dyDescent="0.25">
      <c r="A18" s="68"/>
      <c r="B18" s="68"/>
      <c r="C18" s="80"/>
      <c r="D18" s="78" t="s">
        <v>158</v>
      </c>
      <c r="E18" s="359"/>
      <c r="F18" s="78"/>
      <c r="G18" s="78"/>
      <c r="H18" s="78"/>
      <c r="I18" s="78"/>
      <c r="J18" s="359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359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359"/>
      <c r="AM18" s="99">
        <f>SUM(AN18:AY18)</f>
        <v>4396</v>
      </c>
      <c r="AN18" s="29">
        <v>328</v>
      </c>
      <c r="AO18" s="29">
        <v>282</v>
      </c>
      <c r="AP18" s="29">
        <v>304</v>
      </c>
      <c r="AQ18" s="29">
        <v>405</v>
      </c>
      <c r="AR18" s="29">
        <v>388</v>
      </c>
      <c r="AS18" s="29">
        <v>349</v>
      </c>
      <c r="AT18" s="29">
        <v>354</v>
      </c>
      <c r="AU18" s="29">
        <v>360</v>
      </c>
      <c r="AV18" s="407">
        <v>380</v>
      </c>
      <c r="AW18" s="407">
        <v>368</v>
      </c>
      <c r="AX18" s="407">
        <v>429</v>
      </c>
      <c r="AY18" s="471">
        <v>449</v>
      </c>
      <c r="AZ18" s="27"/>
      <c r="BB18"/>
      <c r="BC18"/>
      <c r="BD18" s="238"/>
      <c r="BE18" s="238"/>
      <c r="BF18" s="238"/>
      <c r="BG18" s="238"/>
      <c r="BH18"/>
      <c r="CX18" s="5"/>
    </row>
    <row r="19" spans="1:102" ht="15" customHeight="1" x14ac:dyDescent="0.25">
      <c r="A19" s="68"/>
      <c r="B19" s="68"/>
      <c r="C19" s="80"/>
      <c r="D19" s="78" t="s">
        <v>159</v>
      </c>
      <c r="E19" s="359"/>
      <c r="F19" s="78"/>
      <c r="G19" s="78"/>
      <c r="H19" s="78"/>
      <c r="I19" s="78"/>
      <c r="J19" s="359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359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359"/>
      <c r="AM19" s="99">
        <f>SUM(AN19:AY19)</f>
        <v>6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4</v>
      </c>
      <c r="AT19" s="29">
        <v>0</v>
      </c>
      <c r="AU19" s="29">
        <v>0</v>
      </c>
      <c r="AV19" s="407">
        <v>0</v>
      </c>
      <c r="AW19" s="407">
        <v>0</v>
      </c>
      <c r="AX19" s="407">
        <v>0</v>
      </c>
      <c r="AY19" s="471">
        <v>2</v>
      </c>
      <c r="AZ19" s="27"/>
      <c r="BA19" s="9"/>
      <c r="BB19"/>
      <c r="BC19"/>
      <c r="BD19" s="238"/>
      <c r="BE19" s="238"/>
      <c r="BF19" s="238"/>
      <c r="BG19" s="238"/>
      <c r="BH19"/>
      <c r="CX19" s="5"/>
    </row>
    <row r="20" spans="1:102" ht="15" customHeight="1" x14ac:dyDescent="0.25">
      <c r="A20" s="68"/>
      <c r="B20" s="68"/>
      <c r="C20" s="145"/>
      <c r="D20" s="88" t="s">
        <v>160</v>
      </c>
      <c r="E20" s="359"/>
      <c r="F20" s="88"/>
      <c r="G20" s="88"/>
      <c r="H20" s="88"/>
      <c r="I20" s="88"/>
      <c r="J20" s="359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359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359"/>
      <c r="AM20" s="348">
        <f>SUM(AN20:AY20)</f>
        <v>748</v>
      </c>
      <c r="AN20" s="318">
        <v>65</v>
      </c>
      <c r="AO20" s="318">
        <v>52</v>
      </c>
      <c r="AP20" s="318">
        <v>54</v>
      </c>
      <c r="AQ20" s="306">
        <v>69</v>
      </c>
      <c r="AR20" s="306">
        <v>66</v>
      </c>
      <c r="AS20" s="306">
        <v>47</v>
      </c>
      <c r="AT20" s="29">
        <v>83</v>
      </c>
      <c r="AU20" s="29">
        <v>63</v>
      </c>
      <c r="AV20" s="407">
        <v>69</v>
      </c>
      <c r="AW20" s="407">
        <v>61</v>
      </c>
      <c r="AX20" s="407">
        <v>51</v>
      </c>
      <c r="AY20" s="471">
        <v>68</v>
      </c>
      <c r="AZ20" s="27"/>
      <c r="BA20" s="9"/>
      <c r="BB20"/>
      <c r="BC20"/>
      <c r="BD20" s="238"/>
      <c r="BE20" s="238"/>
      <c r="BF20" s="238"/>
      <c r="BG20" s="238"/>
      <c r="BH20"/>
      <c r="CX20" s="5"/>
    </row>
    <row r="21" spans="1:102" ht="15" customHeight="1" x14ac:dyDescent="0.25">
      <c r="A21" s="799"/>
      <c r="B21" s="799"/>
      <c r="C21" s="133" t="s">
        <v>163</v>
      </c>
      <c r="D21" s="47"/>
      <c r="E21" s="358"/>
      <c r="F21" s="47"/>
      <c r="G21" s="47"/>
      <c r="H21" s="47"/>
      <c r="I21" s="47"/>
      <c r="J21" s="358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358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358"/>
      <c r="AM21" s="99">
        <f t="shared" si="1"/>
        <v>25144</v>
      </c>
      <c r="AN21" s="99">
        <f>SUM(AN22:AN25)</f>
        <v>1787</v>
      </c>
      <c r="AO21" s="99">
        <f t="shared" ref="AO21:AY21" si="4">SUM(AO22:AO25)</f>
        <v>1844</v>
      </c>
      <c r="AP21" s="99">
        <f t="shared" si="4"/>
        <v>2021</v>
      </c>
      <c r="AQ21" s="217">
        <f t="shared" si="4"/>
        <v>2220</v>
      </c>
      <c r="AR21" s="217">
        <f t="shared" si="4"/>
        <v>1956</v>
      </c>
      <c r="AS21" s="217">
        <f t="shared" si="4"/>
        <v>2043</v>
      </c>
      <c r="AT21" s="217">
        <f t="shared" si="4"/>
        <v>2142</v>
      </c>
      <c r="AU21" s="217">
        <f t="shared" si="4"/>
        <v>2082</v>
      </c>
      <c r="AV21" s="217">
        <f t="shared" si="4"/>
        <v>2206</v>
      </c>
      <c r="AW21" s="132">
        <f t="shared" si="4"/>
        <v>2368</v>
      </c>
      <c r="AX21" s="217">
        <f t="shared" si="4"/>
        <v>2287</v>
      </c>
      <c r="AY21" s="709">
        <f t="shared" si="4"/>
        <v>2188</v>
      </c>
      <c r="AZ21" s="27"/>
      <c r="BA21" s="9"/>
      <c r="BB21"/>
      <c r="BC21"/>
      <c r="BD21" s="238"/>
      <c r="BE21" s="238"/>
      <c r="BF21" s="238"/>
      <c r="BG21"/>
      <c r="BH21"/>
      <c r="CX21" s="5" t="s">
        <v>17</v>
      </c>
    </row>
    <row r="22" spans="1:102" ht="15" customHeight="1" x14ac:dyDescent="0.25">
      <c r="A22" s="68"/>
      <c r="B22" s="68"/>
      <c r="C22" s="80"/>
      <c r="D22" s="78" t="s">
        <v>157</v>
      </c>
      <c r="E22" s="359"/>
      <c r="F22" s="78"/>
      <c r="G22" s="78"/>
      <c r="H22" s="78"/>
      <c r="I22" s="78"/>
      <c r="J22" s="359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359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359"/>
      <c r="AM22" s="99">
        <f t="shared" si="1"/>
        <v>3943</v>
      </c>
      <c r="AN22" s="29">
        <v>295</v>
      </c>
      <c r="AO22" s="29">
        <v>284</v>
      </c>
      <c r="AP22" s="29">
        <v>298</v>
      </c>
      <c r="AQ22" s="29">
        <v>372</v>
      </c>
      <c r="AR22" s="29">
        <v>341</v>
      </c>
      <c r="AS22" s="29">
        <v>272</v>
      </c>
      <c r="AT22" s="29">
        <v>368</v>
      </c>
      <c r="AU22" s="29">
        <v>309</v>
      </c>
      <c r="AV22" s="407">
        <v>355</v>
      </c>
      <c r="AW22" s="407">
        <v>343</v>
      </c>
      <c r="AX22" s="407">
        <v>358</v>
      </c>
      <c r="AY22" s="471">
        <v>348</v>
      </c>
      <c r="AZ22" s="27"/>
      <c r="BA22" s="9"/>
      <c r="BB22"/>
      <c r="BC22"/>
      <c r="BD22" s="238"/>
      <c r="BE22" s="238"/>
      <c r="BF22" s="238"/>
      <c r="BG22"/>
      <c r="BH22"/>
      <c r="CX22" s="5"/>
    </row>
    <row r="23" spans="1:102" ht="15" customHeight="1" x14ac:dyDescent="0.25">
      <c r="A23" s="68"/>
      <c r="B23" s="68"/>
      <c r="C23" s="80"/>
      <c r="D23" s="78" t="s">
        <v>158</v>
      </c>
      <c r="E23" s="359"/>
      <c r="F23" s="78"/>
      <c r="G23" s="78"/>
      <c r="H23" s="78"/>
      <c r="I23" s="78"/>
      <c r="J23" s="359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359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359"/>
      <c r="AM23" s="99">
        <f t="shared" si="1"/>
        <v>18320</v>
      </c>
      <c r="AN23" s="29">
        <v>1303</v>
      </c>
      <c r="AO23" s="29">
        <v>1379</v>
      </c>
      <c r="AP23" s="29">
        <v>1526</v>
      </c>
      <c r="AQ23" s="29">
        <v>1594</v>
      </c>
      <c r="AR23" s="29">
        <v>1397</v>
      </c>
      <c r="AS23" s="29">
        <v>1509</v>
      </c>
      <c r="AT23" s="29">
        <v>1527</v>
      </c>
      <c r="AU23" s="29">
        <v>1500</v>
      </c>
      <c r="AV23" s="407">
        <v>1543</v>
      </c>
      <c r="AW23" s="407">
        <v>1739</v>
      </c>
      <c r="AX23" s="407">
        <v>1704</v>
      </c>
      <c r="AY23" s="471">
        <v>1599</v>
      </c>
      <c r="AZ23" s="27"/>
      <c r="BB23"/>
      <c r="BC23"/>
      <c r="BD23" s="238"/>
      <c r="BE23" s="238"/>
      <c r="BF23" s="238"/>
      <c r="BG23" s="238"/>
      <c r="BH23"/>
      <c r="CX23" s="5"/>
    </row>
    <row r="24" spans="1:102" ht="15" customHeight="1" x14ac:dyDescent="0.25">
      <c r="A24" s="68"/>
      <c r="B24" s="68"/>
      <c r="C24" s="80"/>
      <c r="D24" s="78" t="s">
        <v>159</v>
      </c>
      <c r="E24" s="359"/>
      <c r="F24" s="78"/>
      <c r="G24" s="78"/>
      <c r="H24" s="78"/>
      <c r="I24" s="78"/>
      <c r="J24" s="359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359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359"/>
      <c r="AM24" s="99">
        <f t="shared" si="1"/>
        <v>381</v>
      </c>
      <c r="AN24" s="29">
        <v>0</v>
      </c>
      <c r="AO24" s="29">
        <v>0</v>
      </c>
      <c r="AP24" s="29">
        <v>0</v>
      </c>
      <c r="AQ24" s="29">
        <v>0</v>
      </c>
      <c r="AR24" s="29">
        <v>13</v>
      </c>
      <c r="AS24" s="29">
        <v>78</v>
      </c>
      <c r="AT24" s="29">
        <v>22</v>
      </c>
      <c r="AU24" s="29">
        <v>44</v>
      </c>
      <c r="AV24" s="407">
        <v>74</v>
      </c>
      <c r="AW24" s="407">
        <v>72</v>
      </c>
      <c r="AX24" s="407">
        <v>25</v>
      </c>
      <c r="AY24" s="471">
        <v>53</v>
      </c>
      <c r="AZ24" s="27"/>
      <c r="BA24" s="9"/>
      <c r="BB24"/>
      <c r="BC24"/>
      <c r="BD24" s="238"/>
      <c r="BE24" s="238"/>
      <c r="BF24" s="238"/>
      <c r="BG24" s="238"/>
      <c r="BH24"/>
      <c r="CX24" s="5"/>
    </row>
    <row r="25" spans="1:102" ht="15" customHeight="1" x14ac:dyDescent="0.25">
      <c r="A25" s="68"/>
      <c r="B25" s="68"/>
      <c r="C25" s="81"/>
      <c r="D25" s="82" t="s">
        <v>160</v>
      </c>
      <c r="E25" s="359"/>
      <c r="F25" s="82"/>
      <c r="G25" s="82"/>
      <c r="H25" s="82"/>
      <c r="I25" s="82"/>
      <c r="J25" s="359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359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359"/>
      <c r="AM25" s="349">
        <f t="shared" si="1"/>
        <v>2500</v>
      </c>
      <c r="AN25" s="345">
        <v>189</v>
      </c>
      <c r="AO25" s="345">
        <v>181</v>
      </c>
      <c r="AP25" s="345">
        <v>197</v>
      </c>
      <c r="AQ25" s="345">
        <v>254</v>
      </c>
      <c r="AR25" s="345">
        <v>205</v>
      </c>
      <c r="AS25" s="345">
        <v>184</v>
      </c>
      <c r="AT25" s="345">
        <v>225</v>
      </c>
      <c r="AU25" s="345">
        <v>229</v>
      </c>
      <c r="AV25" s="419">
        <v>234</v>
      </c>
      <c r="AW25" s="419">
        <v>214</v>
      </c>
      <c r="AX25" s="419">
        <v>200</v>
      </c>
      <c r="AY25" s="472">
        <v>188</v>
      </c>
      <c r="AZ25" s="27"/>
      <c r="BA25" s="9"/>
      <c r="BB25"/>
      <c r="BC25"/>
      <c r="BD25" s="238"/>
      <c r="BE25" s="238"/>
      <c r="BF25" s="238"/>
      <c r="BG25" s="238"/>
      <c r="BH25"/>
      <c r="CX25" s="5"/>
    </row>
    <row r="26" spans="1:102" ht="15" customHeight="1" x14ac:dyDescent="0.25">
      <c r="A26" s="799"/>
      <c r="B26" s="799"/>
      <c r="C26" s="133" t="s">
        <v>191</v>
      </c>
      <c r="D26" s="47"/>
      <c r="E26" s="358"/>
      <c r="F26" s="47"/>
      <c r="G26" s="47"/>
      <c r="H26" s="47"/>
      <c r="I26" s="47"/>
      <c r="J26" s="358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358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358"/>
      <c r="AM26" s="99">
        <f>SUM(AN26:AY26)</f>
        <v>523</v>
      </c>
      <c r="AN26" s="99">
        <f>SUM(AN27:AN30)</f>
        <v>77</v>
      </c>
      <c r="AO26" s="99">
        <f t="shared" ref="AO26:AY26" si="5">SUM(AO27:AO30)</f>
        <v>67</v>
      </c>
      <c r="AP26" s="99">
        <f t="shared" si="5"/>
        <v>89</v>
      </c>
      <c r="AQ26" s="217">
        <f t="shared" si="5"/>
        <v>92</v>
      </c>
      <c r="AR26" s="217">
        <f t="shared" si="5"/>
        <v>32</v>
      </c>
      <c r="AS26" s="217">
        <f t="shared" si="5"/>
        <v>18</v>
      </c>
      <c r="AT26" s="217">
        <f t="shared" si="5"/>
        <v>28</v>
      </c>
      <c r="AU26" s="217">
        <f t="shared" si="5"/>
        <v>24</v>
      </c>
      <c r="AV26" s="217">
        <f t="shared" si="5"/>
        <v>24</v>
      </c>
      <c r="AW26" s="132">
        <f t="shared" si="5"/>
        <v>32</v>
      </c>
      <c r="AX26" s="217">
        <f t="shared" si="5"/>
        <v>17</v>
      </c>
      <c r="AY26" s="709">
        <f t="shared" si="5"/>
        <v>23</v>
      </c>
      <c r="AZ26" s="27"/>
      <c r="BA26" s="9"/>
      <c r="BB26"/>
      <c r="BC26"/>
      <c r="BD26" s="238"/>
      <c r="BE26" s="238"/>
      <c r="BF26" s="238"/>
      <c r="BG26"/>
      <c r="BH26"/>
      <c r="CX26" s="5" t="s">
        <v>17</v>
      </c>
    </row>
    <row r="27" spans="1:102" ht="15" customHeight="1" x14ac:dyDescent="0.25">
      <c r="A27" s="486"/>
      <c r="B27" s="486"/>
      <c r="C27" s="80"/>
      <c r="D27" s="78" t="s">
        <v>157</v>
      </c>
      <c r="E27" s="359"/>
      <c r="F27" s="78"/>
      <c r="G27" s="78"/>
      <c r="H27" s="78"/>
      <c r="I27" s="78"/>
      <c r="J27" s="359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359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359"/>
      <c r="AM27" s="99">
        <f>SUM(AN27:AY27)</f>
        <v>76</v>
      </c>
      <c r="AN27" s="29">
        <v>10</v>
      </c>
      <c r="AO27" s="29">
        <v>19</v>
      </c>
      <c r="AP27" s="29">
        <v>12</v>
      </c>
      <c r="AQ27" s="29">
        <v>9</v>
      </c>
      <c r="AR27" s="29">
        <v>4</v>
      </c>
      <c r="AS27" s="29">
        <v>0</v>
      </c>
      <c r="AT27" s="29">
        <v>3</v>
      </c>
      <c r="AU27" s="29">
        <v>2</v>
      </c>
      <c r="AV27" s="407">
        <v>7</v>
      </c>
      <c r="AW27" s="407">
        <v>2</v>
      </c>
      <c r="AX27" s="407">
        <v>5</v>
      </c>
      <c r="AY27" s="471">
        <v>3</v>
      </c>
      <c r="AZ27" s="27"/>
      <c r="BA27" s="9"/>
      <c r="BB27"/>
      <c r="BC27"/>
      <c r="BD27" s="238"/>
      <c r="BE27" s="238"/>
      <c r="BF27" s="238"/>
      <c r="BG27"/>
      <c r="BH27"/>
      <c r="CX27" s="5"/>
    </row>
    <row r="28" spans="1:102" ht="15" customHeight="1" x14ac:dyDescent="0.25">
      <c r="A28" s="486"/>
      <c r="B28" s="486"/>
      <c r="C28" s="80"/>
      <c r="D28" s="78" t="s">
        <v>158</v>
      </c>
      <c r="E28" s="359"/>
      <c r="F28" s="78"/>
      <c r="G28" s="78"/>
      <c r="H28" s="78"/>
      <c r="I28" s="78"/>
      <c r="J28" s="359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359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359"/>
      <c r="AM28" s="99">
        <f>SUM(AN28:AY28)</f>
        <v>254</v>
      </c>
      <c r="AN28" s="29">
        <v>63</v>
      </c>
      <c r="AO28" s="29">
        <v>43</v>
      </c>
      <c r="AP28" s="29">
        <v>32</v>
      </c>
      <c r="AQ28" s="29">
        <v>19</v>
      </c>
      <c r="AR28" s="29">
        <v>16</v>
      </c>
      <c r="AS28" s="29">
        <v>13</v>
      </c>
      <c r="AT28" s="29">
        <v>17</v>
      </c>
      <c r="AU28" s="29">
        <v>10</v>
      </c>
      <c r="AV28" s="407">
        <v>7</v>
      </c>
      <c r="AW28" s="407">
        <v>12</v>
      </c>
      <c r="AX28" s="407">
        <v>10</v>
      </c>
      <c r="AY28" s="471">
        <v>12</v>
      </c>
      <c r="AZ28" s="27"/>
      <c r="BB28"/>
      <c r="BC28"/>
      <c r="BD28" s="238"/>
      <c r="BE28" s="238"/>
      <c r="BF28" s="238"/>
      <c r="BG28" s="238"/>
      <c r="BH28"/>
      <c r="CX28" s="5"/>
    </row>
    <row r="29" spans="1:102" ht="15" customHeight="1" x14ac:dyDescent="0.25">
      <c r="A29" s="486"/>
      <c r="B29" s="486"/>
      <c r="C29" s="80"/>
      <c r="D29" s="78" t="s">
        <v>159</v>
      </c>
      <c r="E29" s="359"/>
      <c r="F29" s="78"/>
      <c r="G29" s="78"/>
      <c r="H29" s="78"/>
      <c r="I29" s="78"/>
      <c r="J29" s="359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359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359"/>
      <c r="AM29" s="99">
        <f>SUM(AN29:AY29)</f>
        <v>8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1</v>
      </c>
      <c r="AT29" s="29">
        <v>0</v>
      </c>
      <c r="AU29" s="29">
        <v>1</v>
      </c>
      <c r="AV29" s="407">
        <v>1</v>
      </c>
      <c r="AW29" s="407">
        <v>3</v>
      </c>
      <c r="AX29" s="407">
        <v>2</v>
      </c>
      <c r="AY29" s="471">
        <v>0</v>
      </c>
      <c r="AZ29" s="27"/>
      <c r="BA29" s="9"/>
      <c r="BB29"/>
      <c r="BC29"/>
      <c r="BD29" s="238"/>
      <c r="BE29" s="238"/>
      <c r="BF29" s="238"/>
      <c r="BG29" s="238"/>
      <c r="BH29"/>
      <c r="CX29" s="5"/>
    </row>
    <row r="30" spans="1:102" ht="15" customHeight="1" x14ac:dyDescent="0.25">
      <c r="A30" s="486"/>
      <c r="B30" s="486"/>
      <c r="C30" s="81"/>
      <c r="D30" s="82" t="s">
        <v>160</v>
      </c>
      <c r="E30" s="359"/>
      <c r="F30" s="82"/>
      <c r="G30" s="82"/>
      <c r="H30" s="82"/>
      <c r="I30" s="82"/>
      <c r="J30" s="359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359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359"/>
      <c r="AM30" s="349">
        <f>SUM(AN30:AY30)</f>
        <v>185</v>
      </c>
      <c r="AN30" s="345">
        <v>4</v>
      </c>
      <c r="AO30" s="345">
        <v>5</v>
      </c>
      <c r="AP30" s="345">
        <v>45</v>
      </c>
      <c r="AQ30" s="345">
        <v>64</v>
      </c>
      <c r="AR30" s="345">
        <v>12</v>
      </c>
      <c r="AS30" s="345">
        <v>4</v>
      </c>
      <c r="AT30" s="345">
        <v>8</v>
      </c>
      <c r="AU30" s="345">
        <v>11</v>
      </c>
      <c r="AV30" s="419">
        <v>9</v>
      </c>
      <c r="AW30" s="419">
        <v>15</v>
      </c>
      <c r="AX30" s="419">
        <v>0</v>
      </c>
      <c r="AY30" s="472">
        <v>8</v>
      </c>
      <c r="AZ30" s="27"/>
      <c r="BA30" s="9"/>
      <c r="BB30"/>
      <c r="BC30"/>
      <c r="BD30" s="238"/>
      <c r="BE30" s="238"/>
      <c r="BF30" s="238"/>
      <c r="BG30" s="238"/>
      <c r="BH30"/>
      <c r="CX30" s="5"/>
    </row>
    <row r="31" spans="1:102" ht="6" customHeight="1" x14ac:dyDescent="0.25">
      <c r="A31" s="68"/>
      <c r="B31" s="68"/>
      <c r="C31" s="30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60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27"/>
      <c r="CX31" s="5"/>
    </row>
    <row r="32" spans="1:102" ht="20.100000000000001" customHeight="1" x14ac:dyDescent="0.25">
      <c r="C32" s="15" t="s">
        <v>165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34"/>
      <c r="AN32" s="9"/>
      <c r="AO32" s="9"/>
      <c r="AP32" s="16"/>
      <c r="AQ32" s="16"/>
      <c r="AR32" s="16"/>
      <c r="AS32" s="16"/>
      <c r="AT32" s="17"/>
      <c r="AU32" s="17"/>
      <c r="AV32" s="17"/>
      <c r="AW32" s="17"/>
      <c r="AX32" s="17"/>
      <c r="AY32" s="9"/>
      <c r="AZ32" s="9"/>
      <c r="BA32" s="9"/>
      <c r="BB32" s="9"/>
      <c r="BC32" s="10"/>
      <c r="BD32" s="10"/>
      <c r="CX32" s="5" t="s">
        <v>30</v>
      </c>
    </row>
    <row r="33" spans="1:102" ht="20.100000000000001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9"/>
      <c r="AO33" s="9"/>
      <c r="AP33" s="16"/>
      <c r="AQ33" s="16"/>
      <c r="AR33" s="16"/>
      <c r="AS33" s="16"/>
      <c r="AT33" s="17"/>
      <c r="AU33" s="17"/>
      <c r="AV33" s="17"/>
      <c r="AW33" s="17"/>
      <c r="AX33" s="17"/>
      <c r="AY33" s="9"/>
      <c r="AZ33" s="9"/>
      <c r="BA33" s="9"/>
      <c r="BB33" s="9"/>
      <c r="BC33" s="10"/>
      <c r="BD33" s="10"/>
      <c r="CX33" s="5"/>
    </row>
    <row r="34" spans="1:102" s="20" customFormat="1" ht="20.100000000000001" customHeight="1" x14ac:dyDescent="0.25">
      <c r="A34" s="10"/>
      <c r="B34" s="10"/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65"/>
      <c r="AN34" s="19"/>
      <c r="AO34" s="19"/>
      <c r="AP34" s="18"/>
      <c r="AQ34" s="18"/>
      <c r="AR34" s="18"/>
      <c r="AS34" s="18"/>
      <c r="AT34" s="18"/>
      <c r="AU34" s="18"/>
      <c r="AV34" s="18"/>
      <c r="AW34" s="19"/>
      <c r="AX34" s="19"/>
      <c r="AY34" s="19"/>
      <c r="CX34" s="54"/>
    </row>
    <row r="35" spans="1:102" ht="20.100000000000001" customHeight="1" x14ac:dyDescent="0.25">
      <c r="A35" s="10"/>
      <c r="B35" s="10"/>
      <c r="C35" s="58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65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20"/>
      <c r="BA35" s="20"/>
      <c r="BB35" s="20"/>
      <c r="BC35" s="10"/>
      <c r="BD35" s="10"/>
      <c r="CX35" s="5"/>
    </row>
    <row r="36" spans="1:102" ht="20.100000000000001" customHeight="1" x14ac:dyDescent="0.25">
      <c r="A36" s="10"/>
      <c r="B36" s="10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66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3"/>
      <c r="AZ36" s="20"/>
      <c r="BA36" s="20"/>
      <c r="BB36" s="20"/>
      <c r="BC36" s="10"/>
      <c r="BD36" s="10"/>
      <c r="CX36" s="5"/>
    </row>
    <row r="37" spans="1:102" ht="20.100000000000001" customHeight="1" x14ac:dyDescent="0.25">
      <c r="A37" s="10"/>
      <c r="B37" s="10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66"/>
      <c r="AN37" s="21"/>
      <c r="AO37" s="21"/>
      <c r="AP37" s="22"/>
      <c r="AQ37" s="22"/>
      <c r="AR37" s="22"/>
      <c r="AS37" s="22"/>
      <c r="AT37" s="22"/>
      <c r="AU37" s="22"/>
      <c r="AV37" s="22"/>
      <c r="AW37" s="22"/>
      <c r="AX37" s="22"/>
      <c r="AY37" s="20"/>
      <c r="AZ37" s="20"/>
      <c r="BA37" s="20"/>
      <c r="BB37" s="20"/>
      <c r="BC37" s="10"/>
      <c r="BD37" s="10"/>
      <c r="CX37" s="5"/>
    </row>
    <row r="38" spans="1:102" ht="20.100000000000001" customHeight="1" x14ac:dyDescent="0.25">
      <c r="A38" s="10"/>
      <c r="B38" s="10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35"/>
      <c r="AN38" s="24"/>
      <c r="AO38" s="24"/>
      <c r="AP38" s="9"/>
      <c r="AQ38" s="9"/>
      <c r="AR38" s="9"/>
      <c r="AS38" s="9"/>
      <c r="AT38" s="9"/>
      <c r="AU38" s="9"/>
      <c r="AV38" s="9"/>
      <c r="AW38" s="9"/>
      <c r="AX38" s="9"/>
      <c r="AY38" s="10"/>
      <c r="AZ38" s="10"/>
      <c r="BA38" s="10"/>
      <c r="BB38" s="10"/>
      <c r="BC38" s="10"/>
      <c r="BD38" s="10"/>
      <c r="CX38" s="5"/>
    </row>
    <row r="39" spans="1:102" ht="20.100000000000001" customHeight="1" x14ac:dyDescent="0.25">
      <c r="A39" s="10"/>
      <c r="B39" s="10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10"/>
      <c r="AZ39" s="10"/>
      <c r="CX39" s="5"/>
    </row>
    <row r="40" spans="1:102" x14ac:dyDescent="0.25">
      <c r="A40" s="10"/>
      <c r="B40" s="1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10"/>
      <c r="AZ40" s="10"/>
      <c r="CX40" s="5"/>
    </row>
    <row r="41" spans="1:102" x14ac:dyDescent="0.25">
      <c r="A41" s="10"/>
      <c r="B41" s="1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10"/>
      <c r="AZ41" s="10"/>
      <c r="CX41" s="5"/>
    </row>
    <row r="42" spans="1:102" x14ac:dyDescent="0.25">
      <c r="A42" s="10"/>
      <c r="B42" s="10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10"/>
      <c r="AZ42" s="10"/>
    </row>
    <row r="43" spans="1:102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</row>
    <row r="44" spans="1:102" x14ac:dyDescent="0.25"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</row>
  </sheetData>
  <sheetProtection algorithmName="SHA-512" hashValue="MvD6qUy7V4vR4CpyzJksmeYjnV0yRwUOhK4BT6yOJvkUcUcZ1s2DAksx1zUzUtHySTIG8x/97E8ogX2kvtBkNA==" saltValue="3fc+1UxyrGz3STcz0iy6uQ==" spinCount="100000" sheet="1" objects="1" scenarios="1"/>
  <mergeCells count="5">
    <mergeCell ref="C5:D5"/>
    <mergeCell ref="A11:B11"/>
    <mergeCell ref="A21:B21"/>
    <mergeCell ref="A16:B16"/>
    <mergeCell ref="A26:B26"/>
  </mergeCells>
  <pageMargins left="0.46" right="0" top="0.31496062992125984" bottom="0.35433070866141736" header="0.31496062992125984" footer="0.31496062992125984"/>
  <pageSetup paperSize="9" scale="75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16</vt:i4>
      </vt:variant>
    </vt:vector>
  </HeadingPairs>
  <TitlesOfParts>
    <vt:vector size="26" baseType="lpstr">
      <vt:lpstr>cext</vt:lpstr>
      <vt:lpstr>egresos</vt:lpstr>
      <vt:lpstr>hosp</vt:lpstr>
      <vt:lpstr>uci</vt:lpstr>
      <vt:lpstr>intermedio neonatal</vt:lpstr>
      <vt:lpstr>emerg</vt:lpstr>
      <vt:lpstr>cqx</vt:lpstr>
      <vt:lpstr>defunciones</vt:lpstr>
      <vt:lpstr>imagenes</vt:lpstr>
      <vt:lpstr>anatomia patologica</vt:lpstr>
      <vt:lpstr>'anatomia patologica'!Área_de_impresión</vt:lpstr>
      <vt:lpstr>cext!Área_de_impresión</vt:lpstr>
      <vt:lpstr>cqx!Área_de_impresión</vt:lpstr>
      <vt:lpstr>defunciones!Área_de_impresión</vt:lpstr>
      <vt:lpstr>egresos!Área_de_impresión</vt:lpstr>
      <vt:lpstr>emerg!Área_de_impresión</vt:lpstr>
      <vt:lpstr>hosp!Área_de_impresión</vt:lpstr>
      <vt:lpstr>imagenes!Área_de_impresión</vt:lpstr>
      <vt:lpstr>'intermedio neonatal'!Área_de_impresión</vt:lpstr>
      <vt:lpstr>uci!Área_de_impresión</vt:lpstr>
      <vt:lpstr>cext!Títulos_a_imprimir</vt:lpstr>
      <vt:lpstr>cqx!Títulos_a_imprimir</vt:lpstr>
      <vt:lpstr>defunciones!Títulos_a_imprimir</vt:lpstr>
      <vt:lpstr>egresos!Títulos_a_imprimir</vt:lpstr>
      <vt:lpstr>hosp!Títulos_a_imprimir</vt:lpstr>
      <vt:lpstr>uci!Títulos_a_imprimir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ENRIQUE MUÑANTE SAAVEDRA</dc:creator>
  <cp:lastModifiedBy>CESAR ENRIQUE MUÑANTE SAAVEDRA</cp:lastModifiedBy>
  <cp:lastPrinted>2018-11-05T19:24:57Z</cp:lastPrinted>
  <dcterms:created xsi:type="dcterms:W3CDTF">2016-04-05T13:39:55Z</dcterms:created>
  <dcterms:modified xsi:type="dcterms:W3CDTF">2019-02-12T20:22:14Z</dcterms:modified>
</cp:coreProperties>
</file>