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6635" windowHeight="12450" activeTab="2"/>
  </bookViews>
  <sheets>
    <sheet name="FUENTE DE FINANCIAMIENTO" sheetId="1" r:id="rId1"/>
    <sheet name="GENERICA  DE GASTO" sheetId="2" r:id="rId2"/>
    <sheet name="GENERICA INGRESOS" sheetId="3" r:id="rId3"/>
    <sheet name="Hoja1" sheetId="4" r:id="rId4"/>
  </sheets>
  <calcPr calcId="145621"/>
</workbook>
</file>

<file path=xl/calcChain.xml><?xml version="1.0" encoding="utf-8"?>
<calcChain xmlns="http://schemas.openxmlformats.org/spreadsheetml/2006/main">
  <c r="K114" i="1" l="1"/>
  <c r="E7" i="1"/>
  <c r="C167" i="1"/>
  <c r="Q258" i="2" l="1"/>
  <c r="Q257" i="2"/>
  <c r="Q255" i="2"/>
  <c r="P257" i="2"/>
  <c r="P260" i="2" s="1"/>
  <c r="O257" i="2"/>
  <c r="O249" i="2"/>
  <c r="O251" i="2"/>
  <c r="O260" i="2" s="1"/>
  <c r="R247" i="2"/>
  <c r="Q247" i="2"/>
  <c r="P247" i="2"/>
  <c r="F250" i="2"/>
  <c r="R249" i="2" s="1"/>
  <c r="F249" i="2"/>
  <c r="R248" i="2" s="1"/>
  <c r="F248" i="2"/>
  <c r="F247" i="2"/>
  <c r="R246" i="2" s="1"/>
  <c r="E250" i="2"/>
  <c r="Q249" i="2" s="1"/>
  <c r="F227" i="1"/>
  <c r="F235" i="1" s="1"/>
  <c r="R235" i="1" s="1"/>
  <c r="D227" i="1"/>
  <c r="P227" i="1" s="1"/>
  <c r="D249" i="2"/>
  <c r="P248" i="2" s="1"/>
  <c r="D248" i="2"/>
  <c r="D247" i="2"/>
  <c r="E248" i="2"/>
  <c r="C248" i="2"/>
  <c r="O247" i="2" s="1"/>
  <c r="C249" i="2"/>
  <c r="O248" i="2" s="1"/>
  <c r="C247" i="2"/>
  <c r="O246" i="2" s="1"/>
  <c r="O236" i="1"/>
  <c r="O237" i="1"/>
  <c r="O239" i="1"/>
  <c r="O235" i="1"/>
  <c r="O229" i="1"/>
  <c r="U229" i="1" s="1"/>
  <c r="U237" i="1" s="1"/>
  <c r="O228" i="1"/>
  <c r="U228" i="1" s="1"/>
  <c r="U236" i="1" s="1"/>
  <c r="O227" i="1"/>
  <c r="U227" i="1" s="1"/>
  <c r="U235" i="1" s="1"/>
  <c r="D236" i="1"/>
  <c r="P236" i="1" s="1"/>
  <c r="D237" i="1"/>
  <c r="P237" i="1" s="1"/>
  <c r="D238" i="1"/>
  <c r="D239" i="1"/>
  <c r="P239" i="1" s="1"/>
  <c r="D235" i="1"/>
  <c r="P235" i="1" s="1"/>
  <c r="F231" i="1"/>
  <c r="F239" i="1" s="1"/>
  <c r="R239" i="1" s="1"/>
  <c r="F229" i="1"/>
  <c r="R229" i="1" s="1"/>
  <c r="F228" i="1"/>
  <c r="F236" i="1" s="1"/>
  <c r="R236" i="1" s="1"/>
  <c r="E230" i="1"/>
  <c r="D231" i="1"/>
  <c r="E231" i="1" s="1"/>
  <c r="D229" i="1"/>
  <c r="E229" i="1" s="1"/>
  <c r="D228" i="1"/>
  <c r="E228" i="1" s="1"/>
  <c r="U238" i="1"/>
  <c r="V238" i="1"/>
  <c r="W238" i="1"/>
  <c r="X238" i="1"/>
  <c r="D252" i="2" l="1"/>
  <c r="E252" i="2" s="1"/>
  <c r="Q260" i="2"/>
  <c r="F256" i="2"/>
  <c r="R257" i="2" s="1"/>
  <c r="P246" i="2"/>
  <c r="P251" i="2" s="1"/>
  <c r="F252" i="2"/>
  <c r="E249" i="2"/>
  <c r="Q248" i="2" s="1"/>
  <c r="F257" i="2"/>
  <c r="R258" i="2" s="1"/>
  <c r="R251" i="2"/>
  <c r="E239" i="1"/>
  <c r="Q239" i="1" s="1"/>
  <c r="P228" i="1"/>
  <c r="V228" i="1" s="1"/>
  <c r="V236" i="1" s="1"/>
  <c r="R228" i="1"/>
  <c r="X228" i="1" s="1"/>
  <c r="X236" i="1" s="1"/>
  <c r="E238" i="1"/>
  <c r="F237" i="1"/>
  <c r="R237" i="1" s="1"/>
  <c r="R227" i="1"/>
  <c r="X227" i="1" s="1"/>
  <c r="X235" i="1" s="1"/>
  <c r="E236" i="1"/>
  <c r="Q236" i="1" s="1"/>
  <c r="Q228" i="1"/>
  <c r="W228" i="1" s="1"/>
  <c r="W236" i="1" s="1"/>
  <c r="E237" i="1"/>
  <c r="Q237" i="1" s="1"/>
  <c r="Q229" i="1"/>
  <c r="W229" i="1" s="1"/>
  <c r="W237" i="1" s="1"/>
  <c r="V227" i="1"/>
  <c r="V235" i="1" s="1"/>
  <c r="X229" i="1"/>
  <c r="X237" i="1" s="1"/>
  <c r="E227" i="1"/>
  <c r="P229" i="1"/>
  <c r="V229" i="1" s="1"/>
  <c r="V237" i="1" s="1"/>
  <c r="O231" i="1"/>
  <c r="U231" i="1" s="1"/>
  <c r="U239" i="1" s="1"/>
  <c r="Q251" i="2"/>
  <c r="R260" i="2" l="1"/>
  <c r="R231" i="1"/>
  <c r="X231" i="1" s="1"/>
  <c r="X239" i="1" s="1"/>
  <c r="Q227" i="1"/>
  <c r="E235" i="1"/>
  <c r="Q235" i="1" s="1"/>
  <c r="P231" i="1"/>
  <c r="V231" i="1" s="1"/>
  <c r="V239" i="1" s="1"/>
  <c r="H180" i="3"/>
  <c r="H125" i="3"/>
  <c r="H71" i="3"/>
  <c r="H64" i="3"/>
  <c r="H12" i="3"/>
  <c r="H13" i="3"/>
  <c r="H17" i="3"/>
  <c r="H18" i="3"/>
  <c r="H11" i="3"/>
  <c r="G10" i="3"/>
  <c r="G11" i="3"/>
  <c r="G12" i="3"/>
  <c r="G13" i="3"/>
  <c r="G14" i="3"/>
  <c r="G15" i="3"/>
  <c r="G16" i="3"/>
  <c r="G17" i="3"/>
  <c r="G18" i="3"/>
  <c r="G9" i="3"/>
  <c r="E10" i="3"/>
  <c r="E11" i="3"/>
  <c r="E12" i="3"/>
  <c r="E13" i="3"/>
  <c r="E14" i="3"/>
  <c r="E15" i="3"/>
  <c r="E16" i="3"/>
  <c r="H65" i="3"/>
  <c r="H66" i="3"/>
  <c r="H70" i="3"/>
  <c r="G63" i="3"/>
  <c r="G64" i="3"/>
  <c r="G65" i="3"/>
  <c r="G66" i="3"/>
  <c r="G67" i="3"/>
  <c r="G68" i="3"/>
  <c r="G69" i="3"/>
  <c r="G70" i="3"/>
  <c r="G71" i="3"/>
  <c r="G62" i="3"/>
  <c r="H119" i="3"/>
  <c r="H120" i="3"/>
  <c r="H124" i="3"/>
  <c r="H118" i="3"/>
  <c r="G118" i="3"/>
  <c r="G119" i="3"/>
  <c r="G120" i="3"/>
  <c r="G121" i="3"/>
  <c r="G122" i="3"/>
  <c r="G123" i="3"/>
  <c r="G124" i="3"/>
  <c r="G125" i="3"/>
  <c r="H175" i="3"/>
  <c r="H179" i="3"/>
  <c r="H173" i="3"/>
  <c r="G180" i="3"/>
  <c r="G179" i="3"/>
  <c r="G177" i="3"/>
  <c r="G175" i="3"/>
  <c r="G174" i="3"/>
  <c r="G172" i="3"/>
  <c r="G171" i="3"/>
  <c r="S330" i="3"/>
  <c r="T330" i="3"/>
  <c r="S331" i="3"/>
  <c r="T331" i="3"/>
  <c r="S332" i="3"/>
  <c r="T332" i="3"/>
  <c r="S333" i="3"/>
  <c r="T333" i="3"/>
  <c r="S335" i="3"/>
  <c r="T335" i="3"/>
  <c r="R335" i="3"/>
  <c r="R333" i="3"/>
  <c r="R332" i="3"/>
  <c r="R331" i="3"/>
  <c r="R330" i="3"/>
  <c r="Q302" i="3"/>
  <c r="T302" i="3" s="1"/>
  <c r="Q330" i="3"/>
  <c r="R326" i="3"/>
  <c r="S326" i="3"/>
  <c r="T326" i="3"/>
  <c r="Q326" i="3"/>
  <c r="Q324" i="3"/>
  <c r="Q333" i="3" s="1"/>
  <c r="Q322" i="3"/>
  <c r="Q331" i="3" s="1"/>
  <c r="R322" i="3"/>
  <c r="S322" i="3"/>
  <c r="T322" i="3"/>
  <c r="Q323" i="3"/>
  <c r="Q332" i="3" s="1"/>
  <c r="R323" i="3"/>
  <c r="S323" i="3"/>
  <c r="T323" i="3"/>
  <c r="R324" i="3"/>
  <c r="S324" i="3"/>
  <c r="T324" i="3"/>
  <c r="R321" i="3"/>
  <c r="S321" i="3"/>
  <c r="T321" i="3"/>
  <c r="Q321" i="3"/>
  <c r="G281" i="3"/>
  <c r="G302" i="3"/>
  <c r="P280" i="3"/>
  <c r="S280" i="3" s="1"/>
  <c r="P302" i="3"/>
  <c r="S302" i="3" s="1"/>
  <c r="Q280" i="3"/>
  <c r="H302" i="3"/>
  <c r="H281" i="3"/>
  <c r="T280" i="3" s="1"/>
  <c r="H261" i="3"/>
  <c r="H305" i="3" s="1"/>
  <c r="G261" i="3"/>
  <c r="H241" i="3"/>
  <c r="G241" i="3"/>
  <c r="F120" i="3"/>
  <c r="F124" i="3"/>
  <c r="F171" i="3"/>
  <c r="W227" i="1" l="1"/>
  <c r="W235" i="1" s="1"/>
  <c r="Q231" i="1"/>
  <c r="W231" i="1" s="1"/>
  <c r="W239" i="1" s="1"/>
  <c r="Y239" i="1" s="1"/>
  <c r="Q305" i="3"/>
  <c r="T305" i="3" s="1"/>
  <c r="F125" i="3"/>
  <c r="D10" i="3"/>
  <c r="D14" i="3"/>
  <c r="D15" i="3"/>
  <c r="D16" i="3"/>
  <c r="D17" i="3"/>
  <c r="D9" i="3"/>
  <c r="C64" i="3"/>
  <c r="C11" i="3" s="1"/>
  <c r="F66" i="3" l="1"/>
  <c r="D13" i="3" s="1"/>
  <c r="F65" i="3"/>
  <c r="D12" i="3" s="1"/>
  <c r="F64" i="3"/>
  <c r="D11" i="3" s="1"/>
  <c r="D63" i="3"/>
  <c r="E63" i="3" s="1"/>
  <c r="D64" i="3"/>
  <c r="D66" i="3"/>
  <c r="D67" i="3"/>
  <c r="E67" i="3" s="1"/>
  <c r="D68" i="3"/>
  <c r="E68" i="3" s="1"/>
  <c r="D69" i="3"/>
  <c r="E69" i="3" s="1"/>
  <c r="D70" i="3"/>
  <c r="E70" i="3" s="1"/>
  <c r="D71" i="3"/>
  <c r="D62" i="3"/>
  <c r="E62" i="3" s="1"/>
  <c r="C66" i="3"/>
  <c r="C13" i="3" s="1"/>
  <c r="C65" i="3"/>
  <c r="D116" i="3"/>
  <c r="E116" i="3" s="1"/>
  <c r="C124" i="3"/>
  <c r="E9" i="2"/>
  <c r="E10" i="2"/>
  <c r="D8" i="2"/>
  <c r="H8" i="2" s="1"/>
  <c r="K79" i="2"/>
  <c r="L79" i="2"/>
  <c r="O79" i="2"/>
  <c r="Q79" i="2"/>
  <c r="R79" i="2"/>
  <c r="K188" i="2"/>
  <c r="G73" i="2"/>
  <c r="D73" i="2"/>
  <c r="I9" i="1"/>
  <c r="G8" i="1"/>
  <c r="H9" i="1"/>
  <c r="D8" i="1"/>
  <c r="D7" i="1"/>
  <c r="H7" i="1" s="1"/>
  <c r="H67" i="1"/>
  <c r="H66" i="1"/>
  <c r="G67" i="1"/>
  <c r="G66" i="1"/>
  <c r="D67" i="1"/>
  <c r="D66" i="1"/>
  <c r="D65" i="1"/>
  <c r="I66" i="1" l="1"/>
  <c r="I7" i="1"/>
  <c r="I67" i="1"/>
  <c r="E8" i="1"/>
  <c r="F8" i="1" s="1"/>
  <c r="H65" i="1"/>
  <c r="I65" i="1"/>
  <c r="I73" i="2"/>
  <c r="E8" i="2"/>
  <c r="E11" i="2" s="1"/>
  <c r="H73" i="2"/>
  <c r="H8" i="1"/>
  <c r="F7" i="1"/>
  <c r="I8" i="1"/>
  <c r="E9" i="1"/>
  <c r="F9" i="1" s="1"/>
  <c r="E66" i="3"/>
  <c r="F71" i="3"/>
  <c r="D18" i="3" s="1"/>
  <c r="E64" i="3"/>
  <c r="R68" i="1"/>
  <c r="Q68" i="1"/>
  <c r="T79" i="2"/>
  <c r="U79" i="2"/>
  <c r="M71" i="3"/>
  <c r="L71" i="3"/>
  <c r="C172" i="3"/>
  <c r="C173" i="3"/>
  <c r="C174" i="3"/>
  <c r="C119" i="3" s="1"/>
  <c r="C175" i="3"/>
  <c r="C176" i="3"/>
  <c r="C177" i="3"/>
  <c r="C178" i="3"/>
  <c r="C179" i="3"/>
  <c r="C171" i="3"/>
  <c r="C122" i="3"/>
  <c r="B117" i="3"/>
  <c r="B63" i="3" s="1"/>
  <c r="B118" i="3"/>
  <c r="C118" i="3" s="1"/>
  <c r="B119" i="3"/>
  <c r="B65" i="3" s="1"/>
  <c r="B12" i="3" s="1"/>
  <c r="B120" i="3"/>
  <c r="B66" i="3" s="1"/>
  <c r="B13" i="3" s="1"/>
  <c r="B121" i="3"/>
  <c r="B67" i="3" s="1"/>
  <c r="B14" i="3" s="1"/>
  <c r="B122" i="3"/>
  <c r="B68" i="3" s="1"/>
  <c r="B15" i="3" s="1"/>
  <c r="B123" i="3"/>
  <c r="B69" i="3" s="1"/>
  <c r="B16" i="3" s="1"/>
  <c r="C123" i="3"/>
  <c r="B124" i="3"/>
  <c r="B70" i="3" s="1"/>
  <c r="B17" i="3" s="1"/>
  <c r="B116" i="3"/>
  <c r="E180" i="3"/>
  <c r="F180" i="3" s="1"/>
  <c r="B180" i="3"/>
  <c r="F172" i="3"/>
  <c r="D117" i="3" s="1"/>
  <c r="E117" i="3" s="1"/>
  <c r="F173" i="3"/>
  <c r="D118" i="3" s="1"/>
  <c r="E118" i="3" s="1"/>
  <c r="F174" i="3"/>
  <c r="D119" i="3" s="1"/>
  <c r="E119" i="3" s="1"/>
  <c r="F175" i="3"/>
  <c r="D120" i="3" s="1"/>
  <c r="E120" i="3" s="1"/>
  <c r="F176" i="3"/>
  <c r="D121" i="3" s="1"/>
  <c r="E121" i="3" s="1"/>
  <c r="F177" i="3"/>
  <c r="D122" i="3" s="1"/>
  <c r="E122" i="3" s="1"/>
  <c r="F178" i="3"/>
  <c r="D123" i="3" s="1"/>
  <c r="E123" i="3" s="1"/>
  <c r="F179" i="3"/>
  <c r="D124" i="3" s="1"/>
  <c r="E124" i="3" s="1"/>
  <c r="G9" i="2"/>
  <c r="C132" i="2"/>
  <c r="C78" i="2" s="1"/>
  <c r="C125" i="2"/>
  <c r="C71" i="2" s="1"/>
  <c r="C126" i="2"/>
  <c r="C72" i="2" s="1"/>
  <c r="C127" i="2"/>
  <c r="C73" i="2" s="1"/>
  <c r="C8" i="2" s="1"/>
  <c r="C128" i="2"/>
  <c r="C74" i="2" s="1"/>
  <c r="C9" i="2" s="1"/>
  <c r="C129" i="2"/>
  <c r="C75" i="2" s="1"/>
  <c r="C10" i="2" s="1"/>
  <c r="C130" i="2"/>
  <c r="C76" i="2" s="1"/>
  <c r="C131" i="2"/>
  <c r="C77" i="2" s="1"/>
  <c r="C124" i="2"/>
  <c r="C70" i="2" s="1"/>
  <c r="C112" i="1"/>
  <c r="C66" i="1" s="1"/>
  <c r="C8" i="1" s="1"/>
  <c r="C113" i="1"/>
  <c r="C67" i="1" s="1"/>
  <c r="C9" i="1" s="1"/>
  <c r="C111" i="1"/>
  <c r="C65" i="1" s="1"/>
  <c r="C7" i="1" s="1"/>
  <c r="C10" i="1" s="1"/>
  <c r="G187" i="2"/>
  <c r="E132" i="2" s="1"/>
  <c r="G132" i="2" s="1"/>
  <c r="E78" i="2" s="1"/>
  <c r="F78" i="2" s="1"/>
  <c r="D182" i="2"/>
  <c r="D183" i="2"/>
  <c r="D128" i="2" s="1"/>
  <c r="D74" i="2" s="1"/>
  <c r="D9" i="2" s="1"/>
  <c r="D181" i="2"/>
  <c r="D126" i="2" s="1"/>
  <c r="D187" i="2"/>
  <c r="D132" i="2" s="1"/>
  <c r="D78" i="2" s="1"/>
  <c r="D180" i="2"/>
  <c r="D125" i="2" s="1"/>
  <c r="D184" i="2"/>
  <c r="D129" i="2" s="1"/>
  <c r="D75" i="2" s="1"/>
  <c r="D10" i="2" s="1"/>
  <c r="D185" i="2"/>
  <c r="D130" i="2" s="1"/>
  <c r="D76" i="2" s="1"/>
  <c r="D186" i="2"/>
  <c r="D131" i="2" s="1"/>
  <c r="D77" i="2" s="1"/>
  <c r="D179" i="2"/>
  <c r="D124" i="2" s="1"/>
  <c r="D70" i="2" s="1"/>
  <c r="G186" i="2"/>
  <c r="E131" i="2" s="1"/>
  <c r="G131" i="2" s="1"/>
  <c r="E77" i="2" s="1"/>
  <c r="F77" i="2" s="1"/>
  <c r="G185" i="2"/>
  <c r="E130" i="2" s="1"/>
  <c r="G130" i="2" s="1"/>
  <c r="E76" i="2" s="1"/>
  <c r="F76" i="2" s="1"/>
  <c r="G184" i="2"/>
  <c r="E129" i="2" s="1"/>
  <c r="G129" i="2" s="1"/>
  <c r="E75" i="2" s="1"/>
  <c r="G183" i="2"/>
  <c r="E128" i="2" s="1"/>
  <c r="G128" i="2" s="1"/>
  <c r="E74" i="2" s="1"/>
  <c r="F74" i="2" s="1"/>
  <c r="G182" i="2"/>
  <c r="E127" i="2" s="1"/>
  <c r="G127" i="2" s="1"/>
  <c r="G181" i="2"/>
  <c r="E126" i="2" s="1"/>
  <c r="G126" i="2" s="1"/>
  <c r="E72" i="2" s="1"/>
  <c r="F72" i="2" s="1"/>
  <c r="G180" i="2"/>
  <c r="E125" i="2" s="1"/>
  <c r="G125" i="2" s="1"/>
  <c r="E71" i="2" s="1"/>
  <c r="F71" i="2" s="1"/>
  <c r="G179" i="2"/>
  <c r="E124" i="2" s="1"/>
  <c r="G124" i="2" s="1"/>
  <c r="E70" i="2" s="1"/>
  <c r="F188" i="2"/>
  <c r="E188" i="2"/>
  <c r="C188" i="2"/>
  <c r="F133" i="2"/>
  <c r="D165" i="1"/>
  <c r="D166" i="1"/>
  <c r="D164" i="1"/>
  <c r="G166" i="1"/>
  <c r="G165" i="1"/>
  <c r="E112" i="1" s="1"/>
  <c r="G164" i="1"/>
  <c r="F114" i="1"/>
  <c r="F167" i="1"/>
  <c r="E167" i="1"/>
  <c r="J18" i="3"/>
  <c r="J71" i="3"/>
  <c r="J180" i="3"/>
  <c r="K133" i="2"/>
  <c r="K11" i="2"/>
  <c r="K167" i="1"/>
  <c r="E73" i="2" l="1"/>
  <c r="F73" i="2" s="1"/>
  <c r="D113" i="1"/>
  <c r="H166" i="1"/>
  <c r="D112" i="1"/>
  <c r="H165" i="1"/>
  <c r="E111" i="1"/>
  <c r="G111" i="1" s="1"/>
  <c r="I164" i="1"/>
  <c r="C173" i="1" s="1"/>
  <c r="C141" i="1" s="1"/>
  <c r="D111" i="1"/>
  <c r="H164" i="1"/>
  <c r="C79" i="2"/>
  <c r="C11" i="2"/>
  <c r="F70" i="2"/>
  <c r="I182" i="2"/>
  <c r="C204" i="2" s="1"/>
  <c r="C219" i="2" s="1"/>
  <c r="C164" i="2" s="1"/>
  <c r="F8" i="2"/>
  <c r="E113" i="1"/>
  <c r="G113" i="1" s="1"/>
  <c r="F10" i="1"/>
  <c r="I165" i="1"/>
  <c r="C174" i="1" s="1"/>
  <c r="C92" i="1" s="1"/>
  <c r="C114" i="1"/>
  <c r="G176" i="3"/>
  <c r="C180" i="3"/>
  <c r="C69" i="3"/>
  <c r="B125" i="3"/>
  <c r="B71" i="3" s="1"/>
  <c r="C117" i="3"/>
  <c r="E71" i="3"/>
  <c r="C70" i="3"/>
  <c r="B201" i="3"/>
  <c r="B216" i="3" s="1"/>
  <c r="B161" i="3" s="1"/>
  <c r="B64" i="3"/>
  <c r="B11" i="3" s="1"/>
  <c r="G178" i="3"/>
  <c r="D125" i="3"/>
  <c r="E125" i="3" s="1"/>
  <c r="B197" i="3"/>
  <c r="B212" i="3" s="1"/>
  <c r="B157" i="3" s="1"/>
  <c r="C68" i="3"/>
  <c r="C121" i="3"/>
  <c r="B195" i="3"/>
  <c r="B101" i="3" s="1"/>
  <c r="G173" i="3"/>
  <c r="D127" i="2"/>
  <c r="H187" i="2"/>
  <c r="H132" i="2"/>
  <c r="H131" i="2"/>
  <c r="D79" i="2"/>
  <c r="B145" i="3"/>
  <c r="C160" i="3" s="1"/>
  <c r="B144" i="3"/>
  <c r="C159" i="3" s="1"/>
  <c r="C116" i="3"/>
  <c r="B139" i="3"/>
  <c r="C154" i="3" s="1"/>
  <c r="B146" i="3"/>
  <c r="C161" i="3" s="1"/>
  <c r="B37" i="3"/>
  <c r="E52" i="3" s="1"/>
  <c r="B138" i="3"/>
  <c r="B62" i="3"/>
  <c r="B9" i="3" s="1"/>
  <c r="B10" i="3"/>
  <c r="B199" i="3"/>
  <c r="B193" i="3"/>
  <c r="I8" i="2"/>
  <c r="C41" i="2" s="1"/>
  <c r="F60" i="2" s="1"/>
  <c r="C42" i="2"/>
  <c r="F61" i="2" s="1"/>
  <c r="C94" i="2"/>
  <c r="H71" i="2"/>
  <c r="C15" i="1"/>
  <c r="F31" i="1" s="1"/>
  <c r="H78" i="2"/>
  <c r="C93" i="2"/>
  <c r="C72" i="1"/>
  <c r="C68" i="1"/>
  <c r="H76" i="2"/>
  <c r="C98" i="2"/>
  <c r="H77" i="2"/>
  <c r="H72" i="2"/>
  <c r="C99" i="2"/>
  <c r="E114" i="2" s="1"/>
  <c r="C95" i="2"/>
  <c r="E110" i="2" s="1"/>
  <c r="C133" i="2"/>
  <c r="H125" i="2"/>
  <c r="C147" i="2"/>
  <c r="D108" i="2" s="1"/>
  <c r="H129" i="2"/>
  <c r="H130" i="2"/>
  <c r="C152" i="2"/>
  <c r="H126" i="2"/>
  <c r="C153" i="2"/>
  <c r="C146" i="2"/>
  <c r="G112" i="1"/>
  <c r="C202" i="2"/>
  <c r="C108" i="2" s="1"/>
  <c r="H186" i="2"/>
  <c r="H185" i="2"/>
  <c r="C205" i="2"/>
  <c r="C220" i="2" s="1"/>
  <c r="C165" i="2" s="1"/>
  <c r="I184" i="2"/>
  <c r="C206" i="2" s="1"/>
  <c r="C62" i="2" s="1"/>
  <c r="H181" i="2"/>
  <c r="D188" i="2"/>
  <c r="C208" i="2"/>
  <c r="C223" i="2" s="1"/>
  <c r="C168" i="2" s="1"/>
  <c r="G188" i="2"/>
  <c r="H180" i="2"/>
  <c r="H179" i="2"/>
  <c r="H124" i="2"/>
  <c r="I129" i="2"/>
  <c r="C151" i="2" s="1"/>
  <c r="D62" i="2" s="1"/>
  <c r="H184" i="2"/>
  <c r="H182" i="2"/>
  <c r="H183" i="2"/>
  <c r="H128" i="2"/>
  <c r="H74" i="2"/>
  <c r="H9" i="2"/>
  <c r="I166" i="1"/>
  <c r="C175" i="1" s="1"/>
  <c r="C143" i="1" s="1"/>
  <c r="G167" i="1"/>
  <c r="E114" i="1" s="1"/>
  <c r="G114" i="1" s="1"/>
  <c r="D167" i="1"/>
  <c r="A172" i="3"/>
  <c r="A173" i="3"/>
  <c r="A174" i="3"/>
  <c r="A196" i="3" s="1"/>
  <c r="A211" i="3" s="1"/>
  <c r="A175" i="3"/>
  <c r="A197" i="3" s="1"/>
  <c r="A212" i="3" s="1"/>
  <c r="A176" i="3"/>
  <c r="A198" i="3" s="1"/>
  <c r="A213" i="3" s="1"/>
  <c r="A177" i="3"/>
  <c r="A199" i="3" s="1"/>
  <c r="A214" i="3" s="1"/>
  <c r="A178" i="3"/>
  <c r="A200" i="3" s="1"/>
  <c r="A215" i="3" s="1"/>
  <c r="A179" i="3"/>
  <c r="A171" i="3"/>
  <c r="A117" i="3"/>
  <c r="A118" i="3"/>
  <c r="A140" i="3" s="1"/>
  <c r="A155" i="3" s="1"/>
  <c r="A119" i="3"/>
  <c r="A141" i="3" s="1"/>
  <c r="A156" i="3" s="1"/>
  <c r="A120" i="3"/>
  <c r="A142" i="3" s="1"/>
  <c r="A157" i="3" s="1"/>
  <c r="A121" i="3"/>
  <c r="A143" i="3" s="1"/>
  <c r="A158" i="3" s="1"/>
  <c r="A122" i="3"/>
  <c r="A144" i="3" s="1"/>
  <c r="A159" i="3" s="1"/>
  <c r="A123" i="3"/>
  <c r="A145" i="3" s="1"/>
  <c r="A160" i="3" s="1"/>
  <c r="A124" i="3"/>
  <c r="A146" i="3" s="1"/>
  <c r="A161" i="3" s="1"/>
  <c r="A116" i="3"/>
  <c r="A138" i="3" s="1"/>
  <c r="A153" i="3" s="1"/>
  <c r="A63" i="3"/>
  <c r="A85" i="3" s="1"/>
  <c r="A100" i="3" s="1"/>
  <c r="A64" i="3"/>
  <c r="A86" i="3" s="1"/>
  <c r="A101" i="3" s="1"/>
  <c r="A65" i="3"/>
  <c r="A87" i="3" s="1"/>
  <c r="A102" i="3" s="1"/>
  <c r="A66" i="3"/>
  <c r="A88" i="3" s="1"/>
  <c r="A103" i="3" s="1"/>
  <c r="A67" i="3"/>
  <c r="A89" i="3" s="1"/>
  <c r="A104" i="3" s="1"/>
  <c r="A68" i="3"/>
  <c r="A90" i="3" s="1"/>
  <c r="A105" i="3" s="1"/>
  <c r="A69" i="3"/>
  <c r="A91" i="3" s="1"/>
  <c r="A106" i="3" s="1"/>
  <c r="A70" i="3"/>
  <c r="A92" i="3" s="1"/>
  <c r="A107" i="3" s="1"/>
  <c r="A62" i="3"/>
  <c r="A84" i="3" s="1"/>
  <c r="A99" i="3" s="1"/>
  <c r="A31" i="3"/>
  <c r="A46" i="3" s="1"/>
  <c r="A201" i="3"/>
  <c r="A216" i="3" s="1"/>
  <c r="B200" i="3"/>
  <c r="B215" i="3" s="1"/>
  <c r="B160" i="3" s="1"/>
  <c r="B198" i="3"/>
  <c r="B51" i="3" s="1"/>
  <c r="B196" i="3"/>
  <c r="B211" i="3" s="1"/>
  <c r="B156" i="3" s="1"/>
  <c r="A195" i="3"/>
  <c r="A210" i="3" s="1"/>
  <c r="B194" i="3"/>
  <c r="B47" i="3" s="1"/>
  <c r="A194" i="3"/>
  <c r="A209" i="3" s="1"/>
  <c r="A193" i="3"/>
  <c r="A208" i="3" s="1"/>
  <c r="A139" i="3"/>
  <c r="A154" i="3" s="1"/>
  <c r="A39" i="3"/>
  <c r="A54" i="3" s="1"/>
  <c r="A38" i="3"/>
  <c r="A53" i="3" s="1"/>
  <c r="A37" i="3"/>
  <c r="A52" i="3" s="1"/>
  <c r="A36" i="3"/>
  <c r="A51" i="3" s="1"/>
  <c r="A35" i="3"/>
  <c r="A50" i="3" s="1"/>
  <c r="A34" i="3"/>
  <c r="A49" i="3" s="1"/>
  <c r="A33" i="3"/>
  <c r="A48" i="3" s="1"/>
  <c r="A32" i="3"/>
  <c r="A47" i="3" s="1"/>
  <c r="C209" i="2"/>
  <c r="C224" i="2" s="1"/>
  <c r="C169" i="2" s="1"/>
  <c r="B209" i="2"/>
  <c r="B224" i="2" s="1"/>
  <c r="B208" i="2"/>
  <c r="B223" i="2" s="1"/>
  <c r="C207" i="2"/>
  <c r="C222" i="2" s="1"/>
  <c r="C167" i="2" s="1"/>
  <c r="B207" i="2"/>
  <c r="B222" i="2" s="1"/>
  <c r="B206" i="2"/>
  <c r="B221" i="2" s="1"/>
  <c r="B205" i="2"/>
  <c r="B220" i="2" s="1"/>
  <c r="B204" i="2"/>
  <c r="B219" i="2" s="1"/>
  <c r="C203" i="2"/>
  <c r="B203" i="2"/>
  <c r="B218" i="2" s="1"/>
  <c r="B202" i="2"/>
  <c r="B217" i="2" s="1"/>
  <c r="C201" i="2"/>
  <c r="C216" i="2" s="1"/>
  <c r="C161" i="2" s="1"/>
  <c r="B201" i="2"/>
  <c r="B216" i="2" s="1"/>
  <c r="C154" i="2"/>
  <c r="D169" i="2" s="1"/>
  <c r="B154" i="2"/>
  <c r="B169" i="2" s="1"/>
  <c r="B153" i="2"/>
  <c r="B168" i="2" s="1"/>
  <c r="B152" i="2"/>
  <c r="B167" i="2" s="1"/>
  <c r="B151" i="2"/>
  <c r="B166" i="2" s="1"/>
  <c r="C150" i="2"/>
  <c r="D61" i="2" s="1"/>
  <c r="B150" i="2"/>
  <c r="B165" i="2" s="1"/>
  <c r="B149" i="2"/>
  <c r="B164" i="2" s="1"/>
  <c r="C148" i="2"/>
  <c r="B148" i="2"/>
  <c r="B163" i="2" s="1"/>
  <c r="B147" i="2"/>
  <c r="B162" i="2" s="1"/>
  <c r="B146" i="2"/>
  <c r="B161" i="2" s="1"/>
  <c r="C100" i="2"/>
  <c r="B100" i="2"/>
  <c r="B115" i="2" s="1"/>
  <c r="B99" i="2"/>
  <c r="B114" i="2" s="1"/>
  <c r="B98" i="2"/>
  <c r="B113" i="2" s="1"/>
  <c r="B97" i="2"/>
  <c r="B112" i="2" s="1"/>
  <c r="C96" i="2"/>
  <c r="E61" i="2" s="1"/>
  <c r="B96" i="2"/>
  <c r="B111" i="2" s="1"/>
  <c r="B95" i="2"/>
  <c r="B110" i="2" s="1"/>
  <c r="B94" i="2"/>
  <c r="B109" i="2" s="1"/>
  <c r="B93" i="2"/>
  <c r="B108" i="2" s="1"/>
  <c r="C92" i="2"/>
  <c r="E107" i="2" s="1"/>
  <c r="B92" i="2"/>
  <c r="B107" i="2" s="1"/>
  <c r="B41" i="2"/>
  <c r="B60" i="2" s="1"/>
  <c r="B42" i="2"/>
  <c r="B61" i="2" s="1"/>
  <c r="B43" i="2"/>
  <c r="B62" i="2" s="1"/>
  <c r="E79" i="2" l="1"/>
  <c r="H127" i="2"/>
  <c r="E133" i="2"/>
  <c r="G133" i="2" s="1"/>
  <c r="I188" i="2"/>
  <c r="D11" i="2"/>
  <c r="I127" i="2"/>
  <c r="C149" i="2" s="1"/>
  <c r="I112" i="1"/>
  <c r="C119" i="1" s="1"/>
  <c r="D142" i="1" s="1"/>
  <c r="H113" i="1"/>
  <c r="D114" i="1"/>
  <c r="H114" i="1" s="1"/>
  <c r="E65" i="1"/>
  <c r="F65" i="1" s="1"/>
  <c r="I111" i="1"/>
  <c r="C118" i="1" s="1"/>
  <c r="D141" i="1" s="1"/>
  <c r="H167" i="1"/>
  <c r="I113" i="1"/>
  <c r="C120" i="1" s="1"/>
  <c r="D93" i="1" s="1"/>
  <c r="H111" i="1"/>
  <c r="H112" i="1"/>
  <c r="D115" i="2"/>
  <c r="D111" i="2"/>
  <c r="E67" i="1"/>
  <c r="F67" i="1" s="1"/>
  <c r="C74" i="1"/>
  <c r="E93" i="1" s="1"/>
  <c r="C67" i="3"/>
  <c r="C14" i="3" s="1"/>
  <c r="C16" i="3"/>
  <c r="G116" i="3"/>
  <c r="C125" i="3"/>
  <c r="C62" i="3"/>
  <c r="C63" i="3"/>
  <c r="G117" i="3"/>
  <c r="C15" i="3"/>
  <c r="C17" i="3"/>
  <c r="B92" i="3"/>
  <c r="D107" i="3" s="1"/>
  <c r="D133" i="2"/>
  <c r="B84" i="3"/>
  <c r="B86" i="3"/>
  <c r="D101" i="3" s="1"/>
  <c r="B140" i="3"/>
  <c r="C101" i="3" s="1"/>
  <c r="B143" i="3"/>
  <c r="C158" i="3" s="1"/>
  <c r="B142" i="3"/>
  <c r="C157" i="3" s="1"/>
  <c r="B103" i="3"/>
  <c r="B209" i="3"/>
  <c r="B154" i="3" s="1"/>
  <c r="B87" i="3"/>
  <c r="D102" i="3" s="1"/>
  <c r="B91" i="3"/>
  <c r="D106" i="3" s="1"/>
  <c r="B50" i="3"/>
  <c r="C106" i="3"/>
  <c r="C52" i="3"/>
  <c r="C53" i="3"/>
  <c r="B90" i="3"/>
  <c r="D105" i="3" s="1"/>
  <c r="B89" i="3"/>
  <c r="D104" i="3" s="1"/>
  <c r="C153" i="3"/>
  <c r="C46" i="3"/>
  <c r="C99" i="3"/>
  <c r="B18" i="3"/>
  <c r="B36" i="3"/>
  <c r="E51" i="3" s="1"/>
  <c r="B85" i="3"/>
  <c r="D100" i="3" s="1"/>
  <c r="C54" i="3"/>
  <c r="C107" i="3"/>
  <c r="C100" i="3"/>
  <c r="C47" i="3"/>
  <c r="B52" i="3"/>
  <c r="B214" i="3"/>
  <c r="B159" i="3" s="1"/>
  <c r="B105" i="3"/>
  <c r="B210" i="3"/>
  <c r="B155" i="3" s="1"/>
  <c r="B54" i="3"/>
  <c r="B213" i="3"/>
  <c r="B158" i="3" s="1"/>
  <c r="B48" i="3"/>
  <c r="B107" i="3"/>
  <c r="B208" i="3"/>
  <c r="B153" i="3" s="1"/>
  <c r="B46" i="3"/>
  <c r="B99" i="3"/>
  <c r="C17" i="1"/>
  <c r="F33" i="1" s="1"/>
  <c r="E66" i="1"/>
  <c r="F66" i="1" s="1"/>
  <c r="E68" i="1"/>
  <c r="E111" i="2"/>
  <c r="E115" i="2"/>
  <c r="E108" i="2"/>
  <c r="E109" i="2"/>
  <c r="E91" i="1"/>
  <c r="E31" i="1"/>
  <c r="D168" i="2"/>
  <c r="D114" i="2"/>
  <c r="D161" i="2"/>
  <c r="D107" i="2"/>
  <c r="C115" i="2"/>
  <c r="C217" i="2"/>
  <c r="C162" i="2" s="1"/>
  <c r="C218" i="2"/>
  <c r="C163" i="2" s="1"/>
  <c r="H188" i="2"/>
  <c r="C109" i="2"/>
  <c r="C107" i="2"/>
  <c r="D167" i="2"/>
  <c r="D113" i="2"/>
  <c r="C221" i="2"/>
  <c r="C166" i="2" s="1"/>
  <c r="D166" i="2"/>
  <c r="C113" i="2"/>
  <c r="D165" i="2"/>
  <c r="C110" i="2"/>
  <c r="E60" i="2"/>
  <c r="D112" i="2"/>
  <c r="D163" i="2"/>
  <c r="C112" i="2"/>
  <c r="D109" i="2"/>
  <c r="C60" i="2"/>
  <c r="D162" i="2"/>
  <c r="C114" i="2"/>
  <c r="E113" i="2"/>
  <c r="C111" i="2"/>
  <c r="C61" i="2"/>
  <c r="C31" i="1"/>
  <c r="C197" i="1"/>
  <c r="C32" i="1"/>
  <c r="C142" i="1"/>
  <c r="C196" i="1"/>
  <c r="I167" i="1"/>
  <c r="C91" i="1"/>
  <c r="C33" i="1"/>
  <c r="C93" i="1"/>
  <c r="C198" i="1"/>
  <c r="B49" i="3"/>
  <c r="B53" i="3"/>
  <c r="B100" i="3"/>
  <c r="B102" i="3"/>
  <c r="B104" i="3"/>
  <c r="B106" i="3"/>
  <c r="C105" i="3"/>
  <c r="I133" i="2" l="1"/>
  <c r="H133" i="2"/>
  <c r="D110" i="2"/>
  <c r="D164" i="2"/>
  <c r="D60" i="2"/>
  <c r="D91" i="1"/>
  <c r="I114" i="1"/>
  <c r="D31" i="1"/>
  <c r="D143" i="1"/>
  <c r="D68" i="1"/>
  <c r="D33" i="1"/>
  <c r="D10" i="1"/>
  <c r="E33" i="1"/>
  <c r="D54" i="3"/>
  <c r="C10" i="3"/>
  <c r="C9" i="3"/>
  <c r="B88" i="3"/>
  <c r="D103" i="3" s="1"/>
  <c r="D99" i="3"/>
  <c r="D46" i="3"/>
  <c r="B31" i="3"/>
  <c r="E46" i="3" s="1"/>
  <c r="B34" i="3"/>
  <c r="E49" i="3" s="1"/>
  <c r="D48" i="3"/>
  <c r="C48" i="3"/>
  <c r="C51" i="3"/>
  <c r="C104" i="3"/>
  <c r="C155" i="3"/>
  <c r="B35" i="3"/>
  <c r="E50" i="3" s="1"/>
  <c r="D49" i="3"/>
  <c r="D53" i="3"/>
  <c r="C103" i="3"/>
  <c r="B38" i="3"/>
  <c r="E53" i="3" s="1"/>
  <c r="C50" i="3"/>
  <c r="D51" i="3"/>
  <c r="D52" i="3"/>
  <c r="D47" i="3"/>
  <c r="B32" i="3"/>
  <c r="E47" i="3" s="1"/>
  <c r="D32" i="1"/>
  <c r="D92" i="1"/>
  <c r="C73" i="1"/>
  <c r="D50" i="3" l="1"/>
  <c r="B33" i="3"/>
  <c r="E48" i="3" s="1"/>
  <c r="E92" i="1"/>
  <c r="E32" i="1"/>
  <c r="C16" i="1"/>
  <c r="F32" i="1" s="1"/>
  <c r="F68" i="1" l="1"/>
  <c r="G68" i="1" s="1"/>
  <c r="H70" i="2"/>
  <c r="E10" i="1" l="1"/>
  <c r="G10" i="1" s="1"/>
  <c r="H68" i="1"/>
  <c r="I68" i="1"/>
  <c r="H75" i="2"/>
  <c r="I75" i="2"/>
  <c r="C97" i="2" s="1"/>
  <c r="G79" i="2"/>
  <c r="F75" i="2"/>
  <c r="F79" i="2" l="1"/>
  <c r="H79" i="2"/>
  <c r="I10" i="1"/>
  <c r="H10" i="1"/>
  <c r="E112" i="2"/>
  <c r="E62" i="2"/>
  <c r="I79" i="2"/>
  <c r="G10" i="2"/>
  <c r="I10" i="2" s="1"/>
  <c r="C43" i="2" s="1"/>
  <c r="F62" i="2" s="1"/>
  <c r="B141" i="3"/>
  <c r="G11" i="2" l="1"/>
  <c r="H10" i="2"/>
  <c r="C49" i="3"/>
  <c r="C156" i="3"/>
  <c r="C102" i="3"/>
  <c r="D65" i="3"/>
  <c r="E65" i="3" s="1"/>
  <c r="E9" i="3"/>
  <c r="E17" i="3"/>
  <c r="E18" i="3" s="1"/>
  <c r="B39" i="3"/>
  <c r="E54" i="3" s="1"/>
  <c r="H11" i="2" l="1"/>
  <c r="F11" i="2"/>
  <c r="I11" i="2"/>
</calcChain>
</file>

<file path=xl/sharedStrings.xml><?xml version="1.0" encoding="utf-8"?>
<sst xmlns="http://schemas.openxmlformats.org/spreadsheetml/2006/main" count="912" uniqueCount="99">
  <si>
    <t>INFORMACIÓN PRESUPUESTAL: INGRESOS Y GASTOS DEL INSN-SB</t>
  </si>
  <si>
    <t>1. DETALLE</t>
  </si>
  <si>
    <t>Detalle</t>
  </si>
  <si>
    <t>Presupuesto Institucional de Apertura (1)</t>
  </si>
  <si>
    <t>Presupuesto Institucional Modificado (2)</t>
  </si>
  <si>
    <t>Ejecucion al Trimestre Anterior (3)</t>
  </si>
  <si>
    <t>Ejecucion al Trimestre (4)</t>
  </si>
  <si>
    <t>Ejeción Total (5)=(3)+(4)</t>
  </si>
  <si>
    <t>Saldo (6)=(2)-(5)</t>
  </si>
  <si>
    <t>Avance (7)=(5)/(2)</t>
  </si>
  <si>
    <t>1. RECURSOS ORDINARIOS</t>
  </si>
  <si>
    <t xml:space="preserve">2. RECURSOS DIRECTAMENTE RECAUDADOS </t>
  </si>
  <si>
    <t xml:space="preserve">4. DONACIONES Y TRANSFERENCIAS </t>
  </si>
  <si>
    <t xml:space="preserve">TOTAL: </t>
  </si>
  <si>
    <t>2. EFICACIA DEL GASTO</t>
  </si>
  <si>
    <t>3. GRAFICOS DE PRESENTACIÓN</t>
  </si>
  <si>
    <t>RECURSOS ORDINARIOS</t>
  </si>
  <si>
    <t xml:space="preserve">RECURSOS DIRECTAMENTE RECAUDADOS </t>
  </si>
  <si>
    <t xml:space="preserve">DONACIONES Y TRANSFERENCIAS </t>
  </si>
  <si>
    <t>4. COMPARATIVOS POR TRIMESTRE</t>
  </si>
  <si>
    <t>1er Trimestre</t>
  </si>
  <si>
    <t>2do Trimestre</t>
  </si>
  <si>
    <t>3er Trimestre</t>
  </si>
  <si>
    <t>4to Trimestre</t>
  </si>
  <si>
    <t>IV TRIMESTRE</t>
  </si>
  <si>
    <t>III TRIMESTRE</t>
  </si>
  <si>
    <t>II TRIMESTRE</t>
  </si>
  <si>
    <t>I TRIMESTRE</t>
  </si>
  <si>
    <t>0. RESERVA DE CONTINGENCIA</t>
  </si>
  <si>
    <t>1. PERSONAL Y OBLIGACIONES SOCIALES</t>
  </si>
  <si>
    <t>2. PENSIONES Y OTRAS PRESTACIONES SOCIALES</t>
  </si>
  <si>
    <t>3. BIENES Y SERVICIOS</t>
  </si>
  <si>
    <t>4.  DONACIONES Y TRANSFERENCIAS</t>
  </si>
  <si>
    <t>5. OTROS GASTOS</t>
  </si>
  <si>
    <t>6. ADQUISICIÓN DE ACTIVOS NO FINANCIEROS</t>
  </si>
  <si>
    <t>7. ADQUISICIÓN DE ACTIVOS FINANCIEROS</t>
  </si>
  <si>
    <t>8. SERVICIO DE LA DEUDA PÚBLICA</t>
  </si>
  <si>
    <t>1. IMPUESTOS Y CONTRIBUCIONES OBLIGATORIAS</t>
  </si>
  <si>
    <t>2. CONTRIBUCIONES SOCIALES</t>
  </si>
  <si>
    <t>3. VENTA DE BIENES Y SERVICOIS Y DERECHOS ADMINISTRATIVOS</t>
  </si>
  <si>
    <t>4. DONACIONES Y TRANSFERENCIAS</t>
  </si>
  <si>
    <t>5. OTROS INGRESOS</t>
  </si>
  <si>
    <t>6. VENTA DE ACTIVOS NO FINANCIEROS</t>
  </si>
  <si>
    <t>7. VENTA DE ACTIVOS FINANCIEROS</t>
  </si>
  <si>
    <t>8. ENDEUDAMIENTO</t>
  </si>
  <si>
    <t>9. SALDO DE BALANCE</t>
  </si>
  <si>
    <t>MODIF. PIM</t>
  </si>
  <si>
    <t>Recudación al Trimestre Anterior (3)</t>
  </si>
  <si>
    <t>Recaudación al Trimestre (4)</t>
  </si>
  <si>
    <t>Recaudación Total (5)=(3)+(4)</t>
  </si>
  <si>
    <t>MODIF PIM</t>
  </si>
  <si>
    <t>JULIO</t>
  </si>
  <si>
    <t>AGOSTO - SET</t>
  </si>
  <si>
    <t>AGO-SET</t>
  </si>
  <si>
    <t>EJE-JUL</t>
  </si>
  <si>
    <t>EJE-AG-SET</t>
  </si>
  <si>
    <t>AG-SET</t>
  </si>
  <si>
    <t>JUL</t>
  </si>
  <si>
    <t>SALDO</t>
  </si>
  <si>
    <t>%</t>
  </si>
  <si>
    <t xml:space="preserve"> </t>
  </si>
  <si>
    <t>generica</t>
  </si>
  <si>
    <t>Suma de presupuesto</t>
  </si>
  <si>
    <t>Suma de modificacion</t>
  </si>
  <si>
    <t>Suma de pim</t>
  </si>
  <si>
    <t>Suma de ejecucion</t>
  </si>
  <si>
    <t>3</t>
  </si>
  <si>
    <t>5</t>
  </si>
  <si>
    <t>9</t>
  </si>
  <si>
    <t>(en blanco)</t>
  </si>
  <si>
    <t>Total general</t>
  </si>
  <si>
    <t>ENERO</t>
  </si>
  <si>
    <t>FEBRERO</t>
  </si>
  <si>
    <t>MARZO</t>
  </si>
  <si>
    <t>MAYO</t>
  </si>
  <si>
    <t>ABRIL</t>
  </si>
  <si>
    <t>JUNIO</t>
  </si>
  <si>
    <t>4</t>
  </si>
  <si>
    <t>AGOSTO</t>
  </si>
  <si>
    <t>SETIEMBRE</t>
  </si>
  <si>
    <t>OCTUBRE</t>
  </si>
  <si>
    <t>NOVIEMBRE</t>
  </si>
  <si>
    <t>DICIEMBRE</t>
  </si>
  <si>
    <t>ANUAL</t>
  </si>
  <si>
    <t>ANUAL MINSA</t>
  </si>
  <si>
    <t>ANUAL IGSS</t>
  </si>
  <si>
    <t>I TRIM</t>
  </si>
  <si>
    <t>II TRIM</t>
  </si>
  <si>
    <t>III TRI</t>
  </si>
  <si>
    <t>IV TRIM</t>
  </si>
  <si>
    <t>fuente_financ_agregada</t>
  </si>
  <si>
    <t>2</t>
  </si>
  <si>
    <t>IGSS</t>
  </si>
  <si>
    <t>MINSA</t>
  </si>
  <si>
    <t>1</t>
  </si>
  <si>
    <t>(AGOSTO-SETIEMBRE)</t>
  </si>
  <si>
    <t>HASTA</t>
  </si>
  <si>
    <t>III TRIM</t>
  </si>
  <si>
    <t xml:space="preserve"> COMPARATIVOS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</si>
</sst>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BE9F7"/>
        <bgColor indexed="64"/>
      </patternFill>
    </fill>
    <fill>
      <patternFill patternType="solid">
        <fgColor rgb="FFF0FFE1"/>
        <bgColor indexed="64"/>
      </patternFill>
    </fill>
    <fill>
      <patternFill patternType="solid">
        <fgColor rgb="FF53FF1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5" xfId="0" applyFill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0" xfId="0" applyNumberFormat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4" fontId="0" fillId="5" borderId="19" xfId="0" applyNumberFormat="1" applyFill="1" applyBorder="1"/>
    <xf numFmtId="0" fontId="0" fillId="0" borderId="0" xfId="0" applyBorder="1"/>
    <xf numFmtId="4" fontId="8" fillId="0" borderId="20" xfId="0" applyNumberFormat="1" applyFont="1" applyBorder="1" applyAlignment="1">
      <alignment horizontal="center"/>
    </xf>
    <xf numFmtId="4" fontId="8" fillId="5" borderId="20" xfId="0" applyNumberFormat="1" applyFont="1" applyFill="1" applyBorder="1" applyAlignment="1">
      <alignment horizontal="center"/>
    </xf>
    <xf numFmtId="4" fontId="0" fillId="0" borderId="0" xfId="0" applyNumberFormat="1" applyBorder="1"/>
    <xf numFmtId="0" fontId="0" fillId="2" borderId="15" xfId="0" applyFill="1" applyBorder="1"/>
    <xf numFmtId="4" fontId="0" fillId="2" borderId="0" xfId="0" applyNumberFormat="1" applyFill="1"/>
    <xf numFmtId="0" fontId="0" fillId="2" borderId="0" xfId="0" applyFill="1"/>
    <xf numFmtId="0" fontId="0" fillId="2" borderId="12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4" fontId="0" fillId="2" borderId="14" xfId="0" applyNumberFormat="1" applyFill="1" applyBorder="1"/>
    <xf numFmtId="4" fontId="0" fillId="5" borderId="0" xfId="0" applyNumberFormat="1" applyFill="1" applyBorder="1"/>
    <xf numFmtId="4" fontId="0" fillId="0" borderId="0" xfId="0" applyNumberFormat="1" applyFill="1" applyBorder="1"/>
    <xf numFmtId="0" fontId="0" fillId="4" borderId="0" xfId="0" applyFill="1"/>
    <xf numFmtId="4" fontId="0" fillId="4" borderId="0" xfId="0" applyNumberFormat="1" applyFill="1"/>
    <xf numFmtId="0" fontId="9" fillId="0" borderId="12" xfId="0" applyFont="1" applyBorder="1"/>
    <xf numFmtId="4" fontId="9" fillId="0" borderId="12" xfId="0" applyNumberFormat="1" applyFont="1" applyBorder="1"/>
    <xf numFmtId="4" fontId="9" fillId="0" borderId="13" xfId="0" applyNumberFormat="1" applyFont="1" applyBorder="1"/>
    <xf numFmtId="4" fontId="9" fillId="0" borderId="14" xfId="0" applyNumberFormat="1" applyFont="1" applyBorder="1"/>
    <xf numFmtId="0" fontId="9" fillId="0" borderId="15" xfId="0" applyFont="1" applyBorder="1"/>
    <xf numFmtId="4" fontId="9" fillId="0" borderId="15" xfId="0" applyNumberFormat="1" applyFont="1" applyBorder="1"/>
    <xf numFmtId="4" fontId="9" fillId="0" borderId="0" xfId="0" applyNumberFormat="1" applyFont="1"/>
    <xf numFmtId="4" fontId="9" fillId="0" borderId="16" xfId="0" applyNumberFormat="1" applyFont="1" applyBorder="1"/>
    <xf numFmtId="0" fontId="9" fillId="0" borderId="17" xfId="0" applyFont="1" applyBorder="1"/>
    <xf numFmtId="4" fontId="9" fillId="0" borderId="17" xfId="0" applyNumberFormat="1" applyFont="1" applyBorder="1"/>
    <xf numFmtId="4" fontId="9" fillId="0" borderId="18" xfId="0" applyNumberFormat="1" applyFont="1" applyBorder="1"/>
    <xf numFmtId="4" fontId="9" fillId="0" borderId="19" xfId="0" applyNumberFormat="1" applyFont="1" applyBorder="1"/>
    <xf numFmtId="0" fontId="9" fillId="0" borderId="15" xfId="0" applyFont="1" applyFill="1" applyBorder="1"/>
    <xf numFmtId="0" fontId="9" fillId="0" borderId="20" xfId="0" applyFont="1" applyBorder="1"/>
    <xf numFmtId="4" fontId="9" fillId="0" borderId="20" xfId="0" applyNumberFormat="1" applyFont="1" applyBorder="1"/>
    <xf numFmtId="0" fontId="9" fillId="0" borderId="0" xfId="0" applyFont="1"/>
    <xf numFmtId="49" fontId="0" fillId="0" borderId="12" xfId="0" applyNumberFormat="1" applyBorder="1"/>
    <xf numFmtId="4" fontId="7" fillId="0" borderId="18" xfId="0" applyNumberFormat="1" applyFont="1" applyBorder="1"/>
    <xf numFmtId="4" fontId="0" fillId="6" borderId="12" xfId="0" applyNumberFormat="1" applyFill="1" applyBorder="1"/>
    <xf numFmtId="4" fontId="0" fillId="6" borderId="13" xfId="0" applyNumberFormat="1" applyFill="1" applyBorder="1"/>
    <xf numFmtId="4" fontId="0" fillId="6" borderId="14" xfId="0" applyNumberFormat="1" applyFill="1" applyBorder="1"/>
    <xf numFmtId="49" fontId="0" fillId="6" borderId="12" xfId="0" applyNumberFormat="1" applyFill="1" applyBorder="1"/>
    <xf numFmtId="4" fontId="0" fillId="6" borderId="15" xfId="0" applyNumberFormat="1" applyFill="1" applyBorder="1"/>
    <xf numFmtId="4" fontId="0" fillId="6" borderId="17" xfId="0" applyNumberFormat="1" applyFill="1" applyBorder="1"/>
    <xf numFmtId="0" fontId="0" fillId="6" borderId="12" xfId="0" applyFill="1" applyBorder="1"/>
    <xf numFmtId="0" fontId="0" fillId="6" borderId="15" xfId="0" applyFill="1" applyBorder="1"/>
    <xf numFmtId="4" fontId="0" fillId="6" borderId="0" xfId="0" applyNumberFormat="1" applyFill="1"/>
    <xf numFmtId="4" fontId="0" fillId="6" borderId="16" xfId="0" applyNumberFormat="1" applyFill="1" applyBorder="1"/>
    <xf numFmtId="0" fontId="0" fillId="6" borderId="17" xfId="0" applyFill="1" applyBorder="1"/>
    <xf numFmtId="4" fontId="0" fillId="6" borderId="18" xfId="0" applyNumberFormat="1" applyFill="1" applyBorder="1"/>
    <xf numFmtId="4" fontId="0" fillId="6" borderId="19" xfId="0" applyNumberFormat="1" applyFill="1" applyBorder="1"/>
    <xf numFmtId="0" fontId="1" fillId="6" borderId="0" xfId="0" applyFont="1" applyFill="1" applyAlignment="1">
      <alignment horizontal="left" vertical="center" wrapText="1"/>
    </xf>
    <xf numFmtId="4" fontId="1" fillId="6" borderId="0" xfId="0" applyNumberFormat="1" applyFont="1" applyFill="1" applyAlignment="1">
      <alignment horizontal="center" vertical="center" wrapText="1"/>
    </xf>
    <xf numFmtId="49" fontId="0" fillId="0" borderId="15" xfId="0" applyNumberFormat="1" applyBorder="1"/>
    <xf numFmtId="0" fontId="0" fillId="6" borderId="0" xfId="0" applyFill="1"/>
    <xf numFmtId="0" fontId="0" fillId="6" borderId="13" xfId="0" applyFill="1" applyBorder="1"/>
    <xf numFmtId="0" fontId="0" fillId="6" borderId="14" xfId="0" applyFill="1" applyBorder="1"/>
    <xf numFmtId="4" fontId="0" fillId="6" borderId="0" xfId="0" applyNumberFormat="1" applyFill="1" applyBorder="1"/>
    <xf numFmtId="49" fontId="0" fillId="6" borderId="15" xfId="0" applyNumberFormat="1" applyFill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0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0" fillId="2" borderId="0" xfId="0" applyFont="1" applyFill="1"/>
    <xf numFmtId="4" fontId="10" fillId="2" borderId="0" xfId="0" applyNumberFormat="1" applyFont="1" applyFill="1"/>
    <xf numFmtId="0" fontId="10" fillId="0" borderId="0" xfId="0" applyFont="1"/>
    <xf numFmtId="4" fontId="10" fillId="0" borderId="0" xfId="0" applyNumberFormat="1" applyFont="1"/>
    <xf numFmtId="0" fontId="10" fillId="2" borderId="15" xfId="0" applyFont="1" applyFill="1" applyBorder="1"/>
    <xf numFmtId="0" fontId="10" fillId="2" borderId="12" xfId="0" applyFont="1" applyFill="1" applyBorder="1"/>
    <xf numFmtId="0" fontId="10" fillId="0" borderId="12" xfId="0" applyFont="1" applyBorder="1"/>
    <xf numFmtId="0" fontId="10" fillId="0" borderId="13" xfId="0" applyFont="1" applyBorder="1"/>
    <xf numFmtId="4" fontId="10" fillId="0" borderId="12" xfId="0" applyNumberFormat="1" applyFont="1" applyBorder="1"/>
    <xf numFmtId="4" fontId="10" fillId="0" borderId="13" xfId="0" applyNumberFormat="1" applyFont="1" applyBorder="1"/>
    <xf numFmtId="0" fontId="10" fillId="0" borderId="15" xfId="0" applyFont="1" applyBorder="1"/>
    <xf numFmtId="4" fontId="10" fillId="0" borderId="15" xfId="0" applyNumberFormat="1" applyFont="1" applyBorder="1"/>
    <xf numFmtId="0" fontId="10" fillId="0" borderId="17" xfId="0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0" fontId="10" fillId="4" borderId="0" xfId="0" applyFont="1" applyFill="1"/>
    <xf numFmtId="4" fontId="10" fillId="0" borderId="15" xfId="0" applyNumberFormat="1" applyFont="1" applyFill="1" applyBorder="1"/>
    <xf numFmtId="4" fontId="11" fillId="0" borderId="0" xfId="0" applyNumberFormat="1" applyFont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0" fillId="0" borderId="14" xfId="0" applyNumberFormat="1" applyFont="1" applyBorder="1"/>
    <xf numFmtId="4" fontId="10" fillId="0" borderId="16" xfId="0" applyNumberFormat="1" applyFont="1" applyBorder="1"/>
    <xf numFmtId="4" fontId="10" fillId="0" borderId="19" xfId="0" applyNumberFormat="1" applyFont="1" applyBorder="1"/>
    <xf numFmtId="4" fontId="10" fillId="6" borderId="13" xfId="0" applyNumberFormat="1" applyFont="1" applyFill="1" applyBorder="1"/>
    <xf numFmtId="4" fontId="10" fillId="6" borderId="14" xfId="0" applyNumberFormat="1" applyFont="1" applyFill="1" applyBorder="1"/>
    <xf numFmtId="4" fontId="10" fillId="6" borderId="12" xfId="0" applyNumberFormat="1" applyFont="1" applyFill="1" applyBorder="1"/>
    <xf numFmtId="49" fontId="10" fillId="0" borderId="12" xfId="0" applyNumberFormat="1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left" vertical="center" wrapText="1"/>
    </xf>
    <xf numFmtId="4" fontId="0" fillId="3" borderId="8" xfId="0" applyNumberFormat="1" applyFont="1" applyFill="1" applyBorder="1" applyAlignment="1">
      <alignment horizontal="center" vertical="center" wrapText="1"/>
    </xf>
    <xf numFmtId="4" fontId="0" fillId="3" borderId="11" xfId="0" applyNumberFormat="1" applyFont="1" applyFill="1" applyBorder="1" applyAlignment="1">
      <alignment horizontal="center" vertical="center" wrapText="1"/>
    </xf>
    <xf numFmtId="4" fontId="0" fillId="3" borderId="7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4" fontId="0" fillId="3" borderId="6" xfId="0" applyNumberFormat="1" applyFont="1" applyFill="1" applyBorder="1" applyAlignment="1">
      <alignment horizontal="center" vertical="center" wrapText="1"/>
    </xf>
    <xf numFmtId="4" fontId="0" fillId="3" borderId="0" xfId="0" applyNumberFormat="1" applyFont="1" applyFill="1" applyAlignment="1">
      <alignment horizontal="center" vertical="center" wrapText="1"/>
    </xf>
    <xf numFmtId="4" fontId="0" fillId="3" borderId="5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1" fillId="3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FF"/>
      <color rgb="FF53FF1D"/>
      <color rgb="FFABE9F7"/>
      <color rgb="FFB381D9"/>
      <color rgb="FF26AEDE"/>
      <color rgb="FFF4ED8C"/>
      <color rgb="FFF0FFE1"/>
      <color rgb="FFFDFFFB"/>
      <color rgb="FFD1FF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v>PORCENTAJE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1.1424730457323864E-2"/>
                  <c:y val="-2.298850574712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1989245280506819E-2"/>
                  <c:y val="-4.5977011494252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849460914647728E-2"/>
                  <c:y val="-7.66283524904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344070061125E-2"/>
                  <c:y val="-7.66283524904213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8279568731718182E-2"/>
                  <c:y val="-7.66283524904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FINANCIAMIENTO'!$B$15:$B$17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FINANCIAMIENTO'!$C$15:$C$17</c:f>
              <c:numCache>
                <c:formatCode>#,##0.00</c:formatCode>
                <c:ptCount val="3"/>
                <c:pt idx="0">
                  <c:v>91.066626737732349</c:v>
                </c:pt>
                <c:pt idx="1">
                  <c:v>9.7647748590216832</c:v>
                </c:pt>
                <c:pt idx="2">
                  <c:v>88.296170153028598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402560"/>
        <c:axId val="132412544"/>
        <c:axId val="0"/>
      </c:bar3DChart>
      <c:catAx>
        <c:axId val="132402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2412544"/>
        <c:crosses val="autoZero"/>
        <c:auto val="1"/>
        <c:lblAlgn val="ctr"/>
        <c:lblOffset val="100"/>
        <c:noMultiLvlLbl val="0"/>
      </c:catAx>
      <c:valAx>
        <c:axId val="13241254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240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 DE GASTO'!$C$59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-1.0147738825435187E-2"/>
                  <c:y val="-1.4184402443886914E-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811314382542052E-5"/>
                  <c:y val="-4.3939753920536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689905703361795E-2"/>
                  <c:y val="-9.5118225588225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793270468907862E-2"/>
                  <c:y val="-0.11414187070587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GASTO'!$B$60:$B$63</c:f>
              <c:strCache>
                <c:ptCount val="3"/>
                <c:pt idx="0">
                  <c:v> BIENES Y SERVICIOS</c:v>
                </c:pt>
                <c:pt idx="1">
                  <c:v>  DONACIONES Y TRANSFERENCIAS</c:v>
                </c:pt>
                <c:pt idx="2">
                  <c:v> OTROS GASTOS</c:v>
                </c:pt>
              </c:strCache>
            </c:strRef>
          </c:cat>
          <c:val>
            <c:numRef>
              <c:f>'GENERICA  DE GASTO'!$C$60:$C$63</c:f>
              <c:numCache>
                <c:formatCode>#,##0.00</c:formatCode>
                <c:ptCount val="4"/>
                <c:pt idx="0">
                  <c:v>29.964212826131316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'GENERICA  DE GASTO'!$D$59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210305095363441E-2"/>
                  <c:y val="-1.9273661798425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825796084783958E-3"/>
                  <c:y val="-4.1666678058474974E-2"/>
                </c:manualLayout>
              </c:layout>
              <c:spPr/>
              <c:txPr>
                <a:bodyPr/>
                <a:lstStyle/>
                <a:p>
                  <a:pPr>
                    <a:defRPr sz="11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27590636486957E-2"/>
                  <c:y val="-1.7149563828203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276446641177522E-2"/>
                  <c:y val="5.7070935352935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655450781513105E-3"/>
                  <c:y val="-7.133866919116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352621882366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655450781513105E-3"/>
                  <c:y val="-7.133866919116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8966352344539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655450781513105E-3"/>
                  <c:y val="-7.133866919116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GASTO'!$B$60:$B$63</c:f>
              <c:strCache>
                <c:ptCount val="3"/>
                <c:pt idx="0">
                  <c:v> BIENES Y SERVICIOS</c:v>
                </c:pt>
                <c:pt idx="1">
                  <c:v>  DONACIONES Y TRANSFERENCIAS</c:v>
                </c:pt>
                <c:pt idx="2">
                  <c:v> OTROS GASTOS</c:v>
                </c:pt>
              </c:strCache>
            </c:strRef>
          </c:cat>
          <c:val>
            <c:numRef>
              <c:f>'GENERICA  DE GASTO'!$D$60:$D$63</c:f>
              <c:numCache>
                <c:formatCode>#,##0.00</c:formatCode>
                <c:ptCount val="4"/>
                <c:pt idx="0">
                  <c:v>63.246028977254177</c:v>
                </c:pt>
                <c:pt idx="1">
                  <c:v>0</c:v>
                </c:pt>
                <c:pt idx="2">
                  <c:v>99.999737074389174</c:v>
                </c:pt>
              </c:numCache>
            </c:numRef>
          </c:val>
        </c:ser>
        <c:ser>
          <c:idx val="2"/>
          <c:order val="2"/>
          <c:tx>
            <c:strRef>
              <c:f>'GENERICA  DE GASTO'!$E$59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711432932635261E-3"/>
                  <c:y val="-5.2676254230656257E-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484507119531041E-2"/>
                  <c:y val="-4.4171326599772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738694127175936E-3"/>
                  <c:y val="-1.8462132362932284E-2"/>
                </c:manualLayout>
              </c:layout>
              <c:spPr/>
              <c:txPr>
                <a:bodyPr/>
                <a:lstStyle/>
                <a:p>
                  <a:pPr>
                    <a:defRPr sz="14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655450781513105E-3"/>
                  <c:y val="-9.9874136867636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724360625210484E-2"/>
                  <c:y val="-0.128409604544104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793270468907862E-2"/>
                  <c:y val="-0.13792142710292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931090156302621E-3"/>
                  <c:y val="-5.7070935352935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7588155470591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GASTO'!$B$60:$B$63</c:f>
              <c:strCache>
                <c:ptCount val="3"/>
                <c:pt idx="0">
                  <c:v> BIENES Y SERVICIOS</c:v>
                </c:pt>
                <c:pt idx="1">
                  <c:v>  DONACIONES Y TRANSFERENCIAS</c:v>
                </c:pt>
                <c:pt idx="2">
                  <c:v> OTROS GASTOS</c:v>
                </c:pt>
              </c:strCache>
            </c:strRef>
          </c:cat>
          <c:val>
            <c:numRef>
              <c:f>'GENERICA  DE GASTO'!$E$60:$E$63</c:f>
              <c:numCache>
                <c:formatCode>#,##0.00</c:formatCode>
                <c:ptCount val="4"/>
                <c:pt idx="0">
                  <c:v>75.0078863645289</c:v>
                </c:pt>
                <c:pt idx="1">
                  <c:v>0</c:v>
                </c:pt>
                <c:pt idx="2">
                  <c:v>99.999737074389174</c:v>
                </c:pt>
              </c:numCache>
            </c:numRef>
          </c:val>
        </c:ser>
        <c:ser>
          <c:idx val="3"/>
          <c:order val="3"/>
          <c:tx>
            <c:strRef>
              <c:f>'GENERICA  DE GASTO'!$F$59</c:f>
              <c:strCache>
                <c:ptCount val="1"/>
                <c:pt idx="0">
                  <c:v>4to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678057259348802E-2"/>
                  <c:y val="-4.5434450304694417E-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746807257684115E-2"/>
                  <c:y val="-3.5858769646426522E-2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886432952611126E-2"/>
                  <c:y val="-1.179941277016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173081875631448E-2"/>
                  <c:y val="8.0850491749991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0008072663880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655450781513106E-2"/>
                  <c:y val="-5.7070935352935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GASTO'!$B$60:$B$63</c:f>
              <c:strCache>
                <c:ptCount val="3"/>
                <c:pt idx="0">
                  <c:v> BIENES Y SERVICIOS</c:v>
                </c:pt>
                <c:pt idx="1">
                  <c:v>  DONACIONES Y TRANSFERENCIAS</c:v>
                </c:pt>
                <c:pt idx="2">
                  <c:v> OTROS GASTOS</c:v>
                </c:pt>
              </c:strCache>
            </c:strRef>
          </c:cat>
          <c:val>
            <c:numRef>
              <c:f>'GENERICA  DE GASTO'!$F$60:$F$63</c:f>
              <c:numCache>
                <c:formatCode>#,##0.00</c:formatCode>
                <c:ptCount val="4"/>
                <c:pt idx="0">
                  <c:v>82.208256693541287</c:v>
                </c:pt>
                <c:pt idx="1">
                  <c:v>0</c:v>
                </c:pt>
                <c:pt idx="2">
                  <c:v>99.999737074389174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922240"/>
        <c:axId val="134923776"/>
        <c:axId val="0"/>
      </c:bar3DChart>
      <c:catAx>
        <c:axId val="134922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34923776"/>
        <c:crosses val="autoZero"/>
        <c:auto val="1"/>
        <c:lblAlgn val="ctr"/>
        <c:lblOffset val="100"/>
        <c:noMultiLvlLbl val="0"/>
      </c:catAx>
      <c:valAx>
        <c:axId val="13492377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4922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GASTO'!$B$92:$B$100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GASTO'!$C$92:$C$100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75.0078863645289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972160"/>
        <c:axId val="134973696"/>
        <c:axId val="0"/>
      </c:bar3DChart>
      <c:catAx>
        <c:axId val="13497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4973696"/>
        <c:crosses val="autoZero"/>
        <c:auto val="1"/>
        <c:lblAlgn val="ctr"/>
        <c:lblOffset val="100"/>
        <c:noMultiLvlLbl val="0"/>
      </c:catAx>
      <c:valAx>
        <c:axId val="13497369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49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 DE GASTO'!$C$106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2"/>
              <c:layout>
                <c:manualLayout>
                  <c:x val="-1.577912507327953E-7"/>
                  <c:y val="-1.5188747091813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0434377222391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GASTO'!$C$107:$C$115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29.964212826131316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'GENERICA  DE GASTO'!$D$106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039488838399194E-3"/>
                  <c:y val="-5.0629156972711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023693303039517E-2"/>
                  <c:y val="-9.1132482550880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8.100665115633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0118466515197587E-3"/>
                  <c:y val="-5.5692072669982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039488838399194E-3"/>
                  <c:y val="-7.088081976179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7.088081976179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0039488838399194E-3"/>
                  <c:y val="-0.116447061037236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GASTO'!$D$107:$D$115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63.246028977254177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'GENERICA  DE GASTO'!$E$106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3.00592332575987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2082926560638313E-2"/>
                  <c:y val="1.0125831394542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GASTO'!$E$107:$E$115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75.0078863645289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06848"/>
        <c:axId val="135037312"/>
        <c:axId val="0"/>
      </c:bar3DChart>
      <c:catAx>
        <c:axId val="13500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5037312"/>
        <c:crosses val="autoZero"/>
        <c:auto val="1"/>
        <c:lblAlgn val="ctr"/>
        <c:lblOffset val="100"/>
        <c:noMultiLvlLbl val="0"/>
      </c:catAx>
      <c:valAx>
        <c:axId val="1350373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00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GASTO'!$B$146:$B$154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GASTO'!$C$146:$C$154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63.246028977254177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64960"/>
        <c:axId val="135402624"/>
        <c:axId val="0"/>
      </c:bar3DChart>
      <c:catAx>
        <c:axId val="135064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5402624"/>
        <c:crosses val="autoZero"/>
        <c:auto val="1"/>
        <c:lblAlgn val="ctr"/>
        <c:lblOffset val="100"/>
        <c:noMultiLvlLbl val="0"/>
      </c:catAx>
      <c:valAx>
        <c:axId val="13540262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06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 DE GASTO'!$C$106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3"/>
              <c:layout>
                <c:manualLayout>
                  <c:x val="-1.8035539954559275E-2"/>
                  <c:y val="-5.0629156972711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GASTO'!$B$161:$B$169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GASTO'!$C$161:$C$169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29.964212826131316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'GENERICA  DE GASTO'!$D$106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023693303039517E-2"/>
                  <c:y val="-5.0629156972711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0157955353596776E-3"/>
                  <c:y val="-4.0503325578169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047386606079035E-2"/>
                  <c:y val="-4.5566241275440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039488838399194E-3"/>
                  <c:y val="-6.0754988367253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023693303039517E-2"/>
                  <c:y val="-5.0629156972711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0078977676798388E-3"/>
                  <c:y val="-4.5566241275440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0118466515197587E-3"/>
                  <c:y val="-6.5817904064524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GASTO'!$B$161:$B$169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GASTO'!$D$161:$D$169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63.246028977254177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434624"/>
        <c:axId val="135436160"/>
        <c:axId val="0"/>
      </c:bar3DChart>
      <c:catAx>
        <c:axId val="135434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5436160"/>
        <c:crosses val="autoZero"/>
        <c:auto val="1"/>
        <c:lblAlgn val="ctr"/>
        <c:lblOffset val="100"/>
        <c:noMultiLvlLbl val="0"/>
      </c:catAx>
      <c:valAx>
        <c:axId val="13543616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43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GASTO'!$B$201:$B$209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GASTO'!$C$201:$C$209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29.964212826131316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550080"/>
        <c:axId val="135551616"/>
        <c:axId val="0"/>
      </c:bar3DChart>
      <c:catAx>
        <c:axId val="135550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5551616"/>
        <c:crosses val="autoZero"/>
        <c:auto val="1"/>
        <c:lblAlgn val="ctr"/>
        <c:lblOffset val="100"/>
        <c:noMultiLvlLbl val="0"/>
      </c:catAx>
      <c:valAx>
        <c:axId val="13555161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55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 DE GASTO'!$C$215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GASTO'!$B$216:$B$224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GASTO'!$C$216:$C$224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29.964212826131316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570176"/>
        <c:axId val="135571712"/>
        <c:axId val="0"/>
      </c:bar3DChart>
      <c:catAx>
        <c:axId val="135570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5571712"/>
        <c:crosses val="autoZero"/>
        <c:auto val="1"/>
        <c:lblAlgn val="ctr"/>
        <c:lblOffset val="100"/>
        <c:noMultiLvlLbl val="0"/>
      </c:catAx>
      <c:valAx>
        <c:axId val="1355717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57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INGRESOS'!$A$31:$A$39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INGRESOS'!$B$31:$B$39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10.116747049440834</c:v>
                </c:pt>
                <c:pt idx="3">
                  <c:v>100</c:v>
                </c:pt>
                <c:pt idx="4">
                  <c:v>7.7706621702416374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710592"/>
        <c:axId val="135712128"/>
        <c:axId val="0"/>
      </c:bar3DChart>
      <c:catAx>
        <c:axId val="135710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5712128"/>
        <c:crosses val="autoZero"/>
        <c:auto val="1"/>
        <c:lblAlgn val="ctr"/>
        <c:lblOffset val="100"/>
        <c:noMultiLvlLbl val="0"/>
      </c:catAx>
      <c:valAx>
        <c:axId val="13571212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71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'GENERICA INGRESOS'!$B$45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1"/>
              <c:layout>
                <c:manualLayout>
                  <c:x val="2.4240446909858337E-2"/>
                  <c:y val="-0.115445054319644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240446909858368E-2"/>
                  <c:y val="-3.01161011268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320595879811154E-3"/>
                  <c:y val="-2.5096750939053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INGRESOS'!$A$46:$A$54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INGRESOS'!$B$46:$B$54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0.64126242808522249</c:v>
                </c:pt>
                <c:pt idx="3">
                  <c:v>0</c:v>
                </c:pt>
                <c:pt idx="4">
                  <c:v>4.7575222190126221E-2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142.83360567029735</c:v>
                </c:pt>
              </c:numCache>
            </c:numRef>
          </c:val>
        </c:ser>
        <c:ser>
          <c:idx val="1"/>
          <c:order val="1"/>
          <c:tx>
            <c:strRef>
              <c:f>'GENERICA INGRESOS'!$C$45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7.5290252817159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60297939905578E-2"/>
                  <c:y val="-0.100387003756212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856476703848923E-2"/>
                  <c:y val="-5.0193501878106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8480893819716738E-3"/>
                  <c:y val="-5.019350187810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100387003756212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5856476703849045E-2"/>
                  <c:y val="-1.0038700375621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INGRESOS'!$A$46:$A$54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INGRESOS'!$C$46:$C$54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2.7087372155420288</c:v>
                </c:pt>
                <c:pt idx="3">
                  <c:v>100</c:v>
                </c:pt>
                <c:pt idx="4">
                  <c:v>0.13398585238379943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ser>
          <c:idx val="2"/>
          <c:order val="2"/>
          <c:tx>
            <c:strRef>
              <c:f>'GENERICA INGRESOS'!$D$45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54426814591502E-2"/>
                  <c:y val="-4.5174151690295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696178763943377E-3"/>
                  <c:y val="-5.019350187810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312208557933905E-2"/>
                  <c:y val="-0.160619206009940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2320595879811154E-3"/>
                  <c:y val="-8.5328953192780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4641191759622907E-3"/>
                  <c:y val="-0.115445054319644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160297939905577E-3"/>
                  <c:y val="-8.0309603004970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8480893819716738E-3"/>
                  <c:y val="-8.0309603004970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2016774643754501E-2"/>
                  <c:y val="-9.5367653568402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INGRESOS'!$A$46:$A$54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INGRESOS'!$D$46:$D$54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5.7709826058605254</c:v>
                </c:pt>
                <c:pt idx="3">
                  <c:v>100</c:v>
                </c:pt>
                <c:pt idx="4">
                  <c:v>3.1426517711391315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ser>
          <c:idx val="3"/>
          <c:order val="3"/>
          <c:tx>
            <c:strRef>
              <c:f>'GENERICA INGRESOS'!$E$45</c:f>
              <c:strCache>
                <c:ptCount val="1"/>
                <c:pt idx="0">
                  <c:v>4to Trimestre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1312208557933905E-2"/>
                  <c:y val="-0.20077400751242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44140899474549E-2"/>
                  <c:y val="1.505805056343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624417115867809E-2"/>
                  <c:y val="-0.16563855619775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312208557933905E-2"/>
                  <c:y val="-5.5212852065917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3328983201688406E-2"/>
                  <c:y val="5.0193501878106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INGRESOS'!$A$46:$A$54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INGRESOS'!$E$46:$E$54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10.116747049440834</c:v>
                </c:pt>
                <c:pt idx="3">
                  <c:v>100</c:v>
                </c:pt>
                <c:pt idx="4">
                  <c:v>7.7706621702416374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5763072"/>
        <c:axId val="135764608"/>
        <c:axId val="0"/>
      </c:bar3DChart>
      <c:catAx>
        <c:axId val="1357630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5764608"/>
        <c:crosses val="autoZero"/>
        <c:auto val="1"/>
        <c:lblAlgn val="ctr"/>
        <c:lblOffset val="100"/>
        <c:noMultiLvlLbl val="0"/>
      </c:catAx>
      <c:valAx>
        <c:axId val="135764608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135763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INGRESOS'!$A$84:$A$92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INGRESOS'!$B$84:$B$92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5.7709826058605254</c:v>
                </c:pt>
                <c:pt idx="3">
                  <c:v>100</c:v>
                </c:pt>
                <c:pt idx="4">
                  <c:v>3.1426517711391315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817472"/>
        <c:axId val="135819264"/>
        <c:axId val="0"/>
      </c:bar3DChart>
      <c:catAx>
        <c:axId val="135817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5819264"/>
        <c:crosses val="autoZero"/>
        <c:auto val="1"/>
        <c:lblAlgn val="ctr"/>
        <c:lblOffset val="100"/>
        <c:noMultiLvlLbl val="0"/>
      </c:catAx>
      <c:valAx>
        <c:axId val="13581926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581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3.649831744651607E-2"/>
          <c:w val="0.91341829403639885"/>
          <c:h val="0.727171317327807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'FUENTE DE FINANCIAMIENTO'!$C$30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-1.61574994515719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082142073674199E-3"/>
                  <c:y val="-5.576817613180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FINANCIAMIENTO'!$B$31:$B$33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FINANCIAMIENTO'!$C$31:$C$33</c:f>
              <c:numCache>
                <c:formatCode>#,##0.00</c:formatCode>
                <c:ptCount val="3"/>
                <c:pt idx="0">
                  <c:v>41.015782455420521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'FUENTE DE FINANCIAMIENTO'!$D$30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4644413857501704E-2"/>
                  <c:y val="3.4113700396351657E-2"/>
                </c:manualLayout>
              </c:layout>
              <c:spPr/>
              <c:txPr>
                <a:bodyPr/>
                <a:lstStyle/>
                <a:p>
                  <a:pPr>
                    <a:defRPr sz="14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6164284147348399E-3"/>
                  <c:y val="-4.3375248102515862E-2"/>
                </c:manualLayout>
              </c:layout>
              <c:spPr/>
              <c:txPr>
                <a:bodyPr/>
                <a:lstStyle/>
                <a:p>
                  <a:pPr>
                    <a:defRPr sz="14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116876394155113E-2"/>
                  <c:y val="-1.888579819492861E-2"/>
                </c:manualLayout>
              </c:layout>
              <c:spPr/>
              <c:txPr>
                <a:bodyPr/>
                <a:lstStyle/>
                <a:p>
                  <a:pPr>
                    <a:defRPr sz="14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46571365893936E-2"/>
                  <c:y val="-1.2392928029290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FINANCIAMIENTO'!$B$31:$B$33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FINANCIAMIENTO'!$D$31:$D$33</c:f>
              <c:numCache>
                <c:formatCode>#,##0.00</c:formatCode>
                <c:ptCount val="3"/>
                <c:pt idx="0">
                  <c:v>97.569975436077101</c:v>
                </c:pt>
                <c:pt idx="1">
                  <c:v>1.1969428901423886</c:v>
                </c:pt>
                <c:pt idx="2">
                  <c:v>13.250301</c:v>
                </c:pt>
              </c:numCache>
            </c:numRef>
          </c:val>
        </c:ser>
        <c:ser>
          <c:idx val="2"/>
          <c:order val="2"/>
          <c:tx>
            <c:strRef>
              <c:f>'FUENTE DE FINANCIAMIENTO'!$E$30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2051287771721821E-2"/>
                  <c:y val="-1.1371233465450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7620487819702E-2"/>
                  <c:y val="-7.3994794899957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639538053099062E-2"/>
                  <c:y val="-7.58082231030036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157499451572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082142073674199E-2"/>
                  <c:y val="-6.1964640146451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FINANCIAMIENTO'!$B$31:$B$33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FINANCIAMIENTO'!$E$31:$E$33</c:f>
              <c:numCache>
                <c:formatCode>#,##0.00</c:formatCode>
                <c:ptCount val="3"/>
                <c:pt idx="0">
                  <c:v>97.903785507116041</c:v>
                </c:pt>
                <c:pt idx="1">
                  <c:v>4.1758563973078937</c:v>
                </c:pt>
                <c:pt idx="2">
                  <c:v>70.032448571428574</c:v>
                </c:pt>
              </c:numCache>
            </c:numRef>
          </c:val>
        </c:ser>
        <c:ser>
          <c:idx val="3"/>
          <c:order val="3"/>
          <c:tx>
            <c:strRef>
              <c:f>'FUENTE DE FINANCIAMIENTO'!$F$30</c:f>
              <c:strCache>
                <c:ptCount val="1"/>
                <c:pt idx="0">
                  <c:v>4to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588495041585025E-2"/>
                  <c:y val="-6.1965760947423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69864295499613E-2"/>
                  <c:y val="-8.7705935724177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988477517142107E-2"/>
                  <c:y val="-2.1582959266510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46571365893936E-2"/>
                  <c:y val="-1.2392928029290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9239641525246137E-2"/>
                  <c:y val="-1.8589392043935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FINANCIAMIENTO'!$B$31:$B$33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FINANCIAMIENTO'!$F$31:$F$33</c:f>
              <c:numCache>
                <c:formatCode>#,##0.00</c:formatCode>
                <c:ptCount val="3"/>
                <c:pt idx="0">
                  <c:v>91.066626737732349</c:v>
                </c:pt>
                <c:pt idx="1">
                  <c:v>9.7647748590216832</c:v>
                </c:pt>
                <c:pt idx="2">
                  <c:v>88.296170153028598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25504"/>
        <c:axId val="133527040"/>
        <c:axId val="0"/>
      </c:bar3DChart>
      <c:catAx>
        <c:axId val="13352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3527040"/>
        <c:crosses val="autoZero"/>
        <c:auto val="1"/>
        <c:lblAlgn val="ctr"/>
        <c:lblOffset val="100"/>
        <c:noMultiLvlLbl val="0"/>
      </c:catAx>
      <c:valAx>
        <c:axId val="13352704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35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541100218533034E-2"/>
          <c:y val="5.9571882808136474E-2"/>
          <c:w val="0.91168257204757086"/>
          <c:h val="0.591280574518298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 DE GASTO'!$C$106</c:f>
              <c:strCache>
                <c:ptCount val="1"/>
                <c:pt idx="0">
                  <c:v>1er Trimestre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3"/>
              <c:layout>
                <c:manualLayout>
                  <c:x val="-1.6160297939905578E-2"/>
                  <c:y val="-1.073123660179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GASTO'!$C$107:$C$115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29.964212826131316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'GENERICA  DE GASTO'!$D$106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GASTO'!$D$107:$D$115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63.246028977254177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'GENERICA  DE GASTO'!$E$106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2.7472506497839482E-2"/>
                  <c:y val="-1.073123660179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GASTO'!$B$107:$B$115</c:f>
              <c:strCache>
                <c:ptCount val="9"/>
                <c:pt idx="0">
                  <c:v> RESERVA DE CONTINGENCIA</c:v>
                </c:pt>
                <c:pt idx="1">
                  <c:v> PERSONAL Y OBLIGACIONES SOCIALES</c:v>
                </c:pt>
                <c:pt idx="2">
                  <c:v> PENSIONES Y OTRAS PRESTACIONES SOCIALES</c:v>
                </c:pt>
                <c:pt idx="3">
                  <c:v> BIENES Y SERVICIOS</c:v>
                </c:pt>
                <c:pt idx="4">
                  <c:v>  DONACIONES Y TRANSFERENCIAS</c:v>
                </c:pt>
                <c:pt idx="5">
                  <c:v> OTROS GASTOS</c:v>
                </c:pt>
                <c:pt idx="6">
                  <c:v> ADQUISICIÓN DE ACTIVOS NO FINANCIEROS</c:v>
                </c:pt>
                <c:pt idx="7">
                  <c:v> ADQUISICIÓN DE ACTIVOS FINANCIEROS</c:v>
                </c:pt>
                <c:pt idx="8">
                  <c:v> SERVICIO DE LA DEUDA PÚBLICA</c:v>
                </c:pt>
              </c:strCache>
            </c:strRef>
          </c:cat>
          <c:val>
            <c:numRef>
              <c:f>'GENERICA  DE GASTO'!$E$107:$E$115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75.0078863645289</c:v>
                </c:pt>
                <c:pt idx="4">
                  <c:v>0</c:v>
                </c:pt>
                <c:pt idx="5">
                  <c:v>99.999737074389174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5939200"/>
        <c:axId val="135946240"/>
        <c:axId val="0"/>
      </c:bar3DChart>
      <c:catAx>
        <c:axId val="1359392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135946240"/>
        <c:crosses val="autoZero"/>
        <c:auto val="1"/>
        <c:lblAlgn val="ctr"/>
        <c:lblOffset val="100"/>
        <c:noMultiLvlLbl val="0"/>
      </c:catAx>
      <c:valAx>
        <c:axId val="13594624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135939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244252087414231"/>
          <c:y val="0.876145897498946"/>
          <c:w val="0.38865071182931266"/>
          <c:h val="9.702601099656009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557444594121497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INGRESOS'!$A$138:$A$146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INGRESOS'!$B$138:$B$146</c:f>
              <c:numCache>
                <c:formatCode>#,##0.00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2.7087372155420288</c:v>
                </c:pt>
                <c:pt idx="3">
                  <c:v>100</c:v>
                </c:pt>
                <c:pt idx="4">
                  <c:v>0.13398585238379943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78368"/>
        <c:axId val="135980160"/>
        <c:axId val="0"/>
      </c:bar3DChart>
      <c:catAx>
        <c:axId val="135978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5980160"/>
        <c:crosses val="autoZero"/>
        <c:auto val="1"/>
        <c:lblAlgn val="ctr"/>
        <c:lblOffset val="100"/>
        <c:noMultiLvlLbl val="0"/>
      </c:catAx>
      <c:valAx>
        <c:axId val="13598016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3597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541100218533034E-2"/>
          <c:y val="5.9571907976649831E-2"/>
          <c:w val="0.91168257204757086"/>
          <c:h val="0.7365970389379282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INGRESOS'!$B$152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8"/>
              <c:layout>
                <c:manualLayout>
                  <c:x val="9.6961787639432279E-3"/>
                  <c:y val="-2.14624822712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INGRESOS'!$A$153:$A$161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INGRESOS'!$B$153:$B$161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0.64126242808522249</c:v>
                </c:pt>
                <c:pt idx="3">
                  <c:v>0</c:v>
                </c:pt>
                <c:pt idx="4">
                  <c:v>4.7575222190126221E-2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142.83360567029735</c:v>
                </c:pt>
              </c:numCache>
            </c:numRef>
          </c:val>
        </c:ser>
        <c:ser>
          <c:idx val="1"/>
          <c:order val="1"/>
          <c:tx>
            <c:strRef>
              <c:f>'GENERICA INGRESOS'!$C$152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2.4240446909858486E-2"/>
                  <c:y val="5.3656205678178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INGRESOS'!$A$153:$A$161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INGRESOS'!$C$153:$C$161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2.7087372155420288</c:v>
                </c:pt>
                <c:pt idx="3">
                  <c:v>100</c:v>
                </c:pt>
                <c:pt idx="4">
                  <c:v>0.13398585238379943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100.00003484781956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6024448"/>
        <c:axId val="136025984"/>
        <c:axId val="0"/>
      </c:bar3DChart>
      <c:catAx>
        <c:axId val="1360244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136025984"/>
        <c:crosses val="autoZero"/>
        <c:auto val="1"/>
        <c:lblAlgn val="ctr"/>
        <c:lblOffset val="100"/>
        <c:noMultiLvlLbl val="0"/>
      </c:catAx>
      <c:valAx>
        <c:axId val="13602598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crossAx val="136024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9906308445880682"/>
          <c:y val="0.22154013589807175"/>
          <c:w val="0.26043859812087544"/>
          <c:h val="9.702605198906089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INGRESOS'!$A$193:$A$201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INGRESOS'!$B$193:$B$201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0.64126242808522249</c:v>
                </c:pt>
                <c:pt idx="3">
                  <c:v>0</c:v>
                </c:pt>
                <c:pt idx="4">
                  <c:v>4.7575222190126221E-2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142.83360567029735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128000"/>
        <c:axId val="136129536"/>
        <c:axId val="0"/>
      </c:bar3DChart>
      <c:catAx>
        <c:axId val="136128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400"/>
            </a:pPr>
            <a:endParaRPr lang="es-MX"/>
          </a:p>
        </c:txPr>
        <c:crossAx val="136129536"/>
        <c:crosses val="autoZero"/>
        <c:auto val="1"/>
        <c:lblAlgn val="ctr"/>
        <c:lblOffset val="100"/>
        <c:noMultiLvlLbl val="0"/>
      </c:catAx>
      <c:valAx>
        <c:axId val="13612953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61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'GENERICA INGRESOS'!$B$207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8"/>
              <c:layout>
                <c:manualLayout>
                  <c:x val="1.2474651655175089E-2"/>
                  <c:y val="-1.0737410703000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INGRESOS'!$A$208:$A$216</c:f>
              <c:strCache>
                <c:ptCount val="9"/>
                <c:pt idx="0">
                  <c:v> IMPUESTOS Y CONTRIBUCIONES OBLIGATORIAS</c:v>
                </c:pt>
                <c:pt idx="1">
                  <c:v> CONTRIBUCIONES SOCIALES</c:v>
                </c:pt>
                <c:pt idx="2">
                  <c:v> VENTA DE BIENES Y SERVICOIS Y DERECHOS ADMINISTRATIVOS</c:v>
                </c:pt>
                <c:pt idx="3">
                  <c:v> DONACIONES Y TRANSFERENCIAS</c:v>
                </c:pt>
                <c:pt idx="4">
                  <c:v> OTROS INGRESOS</c:v>
                </c:pt>
                <c:pt idx="5">
                  <c:v> VENTA DE ACTIVOS NO FINANCIEROS</c:v>
                </c:pt>
                <c:pt idx="6">
                  <c:v> VENTA DE ACTIVOS FINANCIEROS</c:v>
                </c:pt>
                <c:pt idx="7">
                  <c:v> ENDEUDAMIENTO</c:v>
                </c:pt>
                <c:pt idx="8">
                  <c:v> SALDO DE BALANCE</c:v>
                </c:pt>
              </c:strCache>
            </c:strRef>
          </c:cat>
          <c:val>
            <c:numRef>
              <c:f>'GENERICA INGRESOS'!$B$208:$B$216</c:f>
              <c:numCache>
                <c:formatCode>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0.64126242808522249</c:v>
                </c:pt>
                <c:pt idx="3">
                  <c:v>0</c:v>
                </c:pt>
                <c:pt idx="4">
                  <c:v>4.7575222190126221E-2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142.83360567029735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168576"/>
        <c:axId val="136170112"/>
        <c:axId val="0"/>
      </c:bar3DChart>
      <c:catAx>
        <c:axId val="136168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es-MX"/>
          </a:p>
        </c:txPr>
        <c:crossAx val="136170112"/>
        <c:crosses val="autoZero"/>
        <c:auto val="1"/>
        <c:lblAlgn val="ctr"/>
        <c:lblOffset val="100"/>
        <c:noMultiLvlLbl val="0"/>
      </c:catAx>
      <c:valAx>
        <c:axId val="1361701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616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278166986580596E-2"/>
          <c:y val="5.1400730081153652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v>PORCENTAJE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1.5994622630402036E-2"/>
                  <c:y val="-5.1884769235387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704299189042046E-2"/>
                  <c:y val="-5.3639879108141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6559137463436364E-2"/>
                  <c:y val="-8.42912385985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49460914647728E-2"/>
                  <c:y val="-3.0651359490366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9704299189042046E-2"/>
                  <c:y val="-0.10727975821628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FINANCIAMIENTO'!$B$15:$B$17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FINANCIAMIENTO'!$C$15:$C$17</c:f>
              <c:numCache>
                <c:formatCode>#,##0.00</c:formatCode>
                <c:ptCount val="3"/>
                <c:pt idx="0">
                  <c:v>91.066626737732349</c:v>
                </c:pt>
                <c:pt idx="1">
                  <c:v>9.7647748590216832</c:v>
                </c:pt>
                <c:pt idx="2">
                  <c:v>88.296170153028598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82208"/>
        <c:axId val="133584000"/>
        <c:axId val="0"/>
      </c:bar3DChart>
      <c:catAx>
        <c:axId val="133582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3584000"/>
        <c:crosses val="autoZero"/>
        <c:auto val="1"/>
        <c:lblAlgn val="ctr"/>
        <c:lblOffset val="100"/>
        <c:noMultiLvlLbl val="0"/>
      </c:catAx>
      <c:valAx>
        <c:axId val="13358400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358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'FUENTE DE FINANCIAMIENTO'!$C$90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-1.61574994515719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FINANCIAMIENTO'!$B$91:$B$93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FINANCIAMIENTO'!$C$91:$C$93</c:f>
              <c:numCache>
                <c:formatCode>#,##0.00</c:formatCode>
                <c:ptCount val="3"/>
                <c:pt idx="0">
                  <c:v>41.015782455420521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'FUENTE DE FINANCIAMIENTO'!$D$90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0006784695776459E-2"/>
                  <c:y val="6.1964640146451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49285244204519E-2"/>
                  <c:y val="-4.337524810251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541071036837099E-2"/>
                  <c:y val="-6.816110416109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06784695776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9246426221022594E-3"/>
                  <c:y val="-9.2946960219676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FINANCIAMIENTO'!$B$91:$B$93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FINANCIAMIENTO'!$D$91:$D$93</c:f>
              <c:numCache>
                <c:formatCode>#,##0.00</c:formatCode>
                <c:ptCount val="3"/>
                <c:pt idx="0">
                  <c:v>97.569975436077101</c:v>
                </c:pt>
                <c:pt idx="1">
                  <c:v>1.1969428901423886</c:v>
                </c:pt>
                <c:pt idx="2">
                  <c:v>13.250301</c:v>
                </c:pt>
              </c:numCache>
            </c:numRef>
          </c:val>
        </c:ser>
        <c:ser>
          <c:idx val="2"/>
          <c:order val="2"/>
          <c:tx>
            <c:strRef>
              <c:f>'FUENTE DE FINANCIAMIENTO'!$E$90</c:f>
              <c:strCache>
                <c:ptCount val="1"/>
                <c:pt idx="0">
                  <c:v>3er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082142073674199E-2"/>
                  <c:y val="-6.1964640146451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46571365893936E-2"/>
                  <c:y val="-9.2946960219676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13012574430754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849285244204519E-2"/>
                  <c:y val="-3.0982320073225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1547855732613562E-2"/>
                  <c:y val="-7.435756817574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FINANCIAMIENTO'!$B$91:$B$93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FINANCIAMIENTO'!$E$91:$E$93</c:f>
              <c:numCache>
                <c:formatCode>#,##0.00</c:formatCode>
                <c:ptCount val="3"/>
                <c:pt idx="0">
                  <c:v>97.903785507116041</c:v>
                </c:pt>
                <c:pt idx="1">
                  <c:v>4.1758563973078937</c:v>
                </c:pt>
                <c:pt idx="2">
                  <c:v>70.032448571428574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99776"/>
        <c:axId val="133901312"/>
        <c:axId val="0"/>
      </c:bar3DChart>
      <c:catAx>
        <c:axId val="133899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3901312"/>
        <c:crosses val="autoZero"/>
        <c:auto val="1"/>
        <c:lblAlgn val="ctr"/>
        <c:lblOffset val="100"/>
        <c:noMultiLvlLbl val="0"/>
      </c:catAx>
      <c:valAx>
        <c:axId val="1339013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389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2.727638039425323E-2"/>
                  <c:y val="-2.6877453625810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772623019160263E-2"/>
                  <c:y val="-8.0402385814912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704193023990643E-2"/>
                  <c:y val="-6.6963659002006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994622640253409E-2"/>
                  <c:y val="-5.3639879108141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994622640253409E-2"/>
                  <c:y val="-0.107279758216284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FINANCIAMIENTO'!$B$118:$B$120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FINANCIAMIENTO'!$C$118:$C$120</c:f>
              <c:numCache>
                <c:formatCode>#,##0.00</c:formatCode>
                <c:ptCount val="3"/>
                <c:pt idx="0">
                  <c:v>97.569975436077101</c:v>
                </c:pt>
                <c:pt idx="1">
                  <c:v>1.1969428901423886</c:v>
                </c:pt>
                <c:pt idx="2">
                  <c:v>13.250301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944448"/>
        <c:axId val="133945984"/>
        <c:axId val="0"/>
      </c:bar3DChart>
      <c:catAx>
        <c:axId val="133944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133945984"/>
        <c:crosses val="autoZero"/>
        <c:auto val="1"/>
        <c:lblAlgn val="ctr"/>
        <c:lblOffset val="100"/>
        <c:noMultiLvlLbl val="0"/>
      </c:catAx>
      <c:valAx>
        <c:axId val="13394598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394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'FUENTE DE FINANCIAMIENTO'!$C$140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-7.5388769282854979E-3"/>
                  <c:y val="-4.3552868693921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FINANCIAMIENTO'!$B$141:$B$143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FINANCIAMIENTO'!$C$141:$C$143</c:f>
              <c:numCache>
                <c:formatCode>#,##0.00</c:formatCode>
                <c:ptCount val="3"/>
                <c:pt idx="0">
                  <c:v>41.015782455420521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'FUENTE DE FINANCIAMIENTO'!$D$140</c:f>
              <c:strCache>
                <c:ptCount val="1"/>
                <c:pt idx="0">
                  <c:v>2do Trimestre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1836865546636025E-2"/>
                  <c:y val="-2.4963282353200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2668138019024691E-2"/>
                  <c:y val="-4.337526926576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590535856397908E-2"/>
                  <c:y val="-6.816113741763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564668468855742E-2"/>
                  <c:y val="-4.337526926576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1293369377113E-2"/>
                  <c:y val="-4.337526926576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FINANCIAMIENTO'!$B$141:$B$143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FINANCIAMIENTO'!$D$141:$D$143</c:f>
              <c:numCache>
                <c:formatCode>#,##0.00</c:formatCode>
                <c:ptCount val="3"/>
                <c:pt idx="0">
                  <c:v>97.569975436077101</c:v>
                </c:pt>
                <c:pt idx="1">
                  <c:v>1.1969428901423886</c:v>
                </c:pt>
                <c:pt idx="2">
                  <c:v>13.250301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313856"/>
        <c:axId val="134315392"/>
        <c:axId val="0"/>
      </c:bar3DChart>
      <c:catAx>
        <c:axId val="134313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MX"/>
          </a:p>
        </c:txPr>
        <c:crossAx val="134315392"/>
        <c:crosses val="autoZero"/>
        <c:auto val="1"/>
        <c:lblAlgn val="ctr"/>
        <c:lblOffset val="100"/>
        <c:noMultiLvlLbl val="0"/>
      </c:catAx>
      <c:valAx>
        <c:axId val="13431539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431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3.1434896310310101E-2"/>
                  <c:y val="-5.602247145577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635702639382792E-2"/>
                  <c:y val="-7.0833330428423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2021859714189912E-2"/>
                  <c:y val="-6.6406247276646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FINANCIAMIENTO'!$B$173:$B$175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FINANCIAMIENTO'!$C$173:$C$175</c:f>
              <c:numCache>
                <c:formatCode>#,##0.00</c:formatCode>
                <c:ptCount val="3"/>
                <c:pt idx="0">
                  <c:v>41.015782455420521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370816"/>
        <c:axId val="134372352"/>
        <c:axId val="0"/>
      </c:bar3DChart>
      <c:catAx>
        <c:axId val="134370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4372352"/>
        <c:crosses val="autoZero"/>
        <c:auto val="1"/>
        <c:lblAlgn val="ctr"/>
        <c:lblOffset val="100"/>
        <c:noMultiLvlLbl val="0"/>
      </c:catAx>
      <c:valAx>
        <c:axId val="13437235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437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002405949256338E-2"/>
          <c:y val="5.1400554097404488E-2"/>
          <c:w val="0.8904420384951881"/>
          <c:h val="0.712269247594050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'FUENTE DE FINANCIAMIENTO'!$C$195</c:f>
              <c:strCache>
                <c:ptCount val="1"/>
                <c:pt idx="0">
                  <c:v>1er Trimestre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Lbls>
            <c:dLbl>
              <c:idx val="0"/>
              <c:layout>
                <c:manualLayout>
                  <c:x val="6.9246426221022594E-3"/>
                  <c:y val="-4.337526926576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'FUENTE DE FINANCIAMIENTO'!$B$196:$B$198</c:f>
              <c:strCache>
                <c:ptCount val="3"/>
                <c:pt idx="0">
                  <c:v>RECURSOS ORDINARIOS</c:v>
                </c:pt>
                <c:pt idx="1">
                  <c:v>RECURSOS DIRECTAMENTE RECAUDADOS </c:v>
                </c:pt>
                <c:pt idx="2">
                  <c:v>DONACIONES Y TRANSFERENCIAS </c:v>
                </c:pt>
              </c:strCache>
            </c:strRef>
          </c:cat>
          <c:val>
            <c:numRef>
              <c:f>'FUENTE DE FINANCIAMIENTO'!$C$196:$C$198</c:f>
              <c:numCache>
                <c:formatCode>#,##0.00</c:formatCode>
                <c:ptCount val="3"/>
                <c:pt idx="0">
                  <c:v>41.015782455420521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403200"/>
        <c:axId val="134404736"/>
        <c:axId val="0"/>
      </c:bar3DChart>
      <c:catAx>
        <c:axId val="1344032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s-MX"/>
          </a:p>
        </c:txPr>
        <c:crossAx val="134404736"/>
        <c:crosses val="autoZero"/>
        <c:auto val="1"/>
        <c:lblAlgn val="ctr"/>
        <c:lblOffset val="100"/>
        <c:noMultiLvlLbl val="0"/>
      </c:catAx>
      <c:valAx>
        <c:axId val="13440473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crossAx val="13440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78739786975209E-2"/>
          <c:y val="3.4514394108952469E-2"/>
          <c:w val="0.8904420384951881"/>
          <c:h val="0.844882572397716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4ED8C"/>
              </a:solidFill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26AEDE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B381D9"/>
              </a:solidFill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</c:dPt>
          <c:dLbls>
            <c:dLbl>
              <c:idx val="2"/>
              <c:layout>
                <c:manualLayout>
                  <c:x val="1.5152778334987065E-2"/>
                  <c:y val="-2.0709605669539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'GENERICA  DE GASTO'!$B$41:$B$43</c:f>
              <c:strCache>
                <c:ptCount val="3"/>
                <c:pt idx="0">
                  <c:v> BIENES Y SERVICIOS</c:v>
                </c:pt>
                <c:pt idx="1">
                  <c:v>  DONACIONES Y TRANSFERENCIAS</c:v>
                </c:pt>
                <c:pt idx="2">
                  <c:v> OTROS GASTOS</c:v>
                </c:pt>
              </c:strCache>
            </c:strRef>
          </c:cat>
          <c:val>
            <c:numRef>
              <c:f>'GENERICA  DE GASTO'!$C$41:$C$43</c:f>
              <c:numCache>
                <c:formatCode>0.00</c:formatCode>
                <c:ptCount val="3"/>
                <c:pt idx="0">
                  <c:v>82.208256693541287</c:v>
                </c:pt>
                <c:pt idx="1">
                  <c:v>0</c:v>
                </c:pt>
                <c:pt idx="2">
                  <c:v>99.999737074389174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96576"/>
        <c:axId val="135098368"/>
        <c:axId val="0"/>
      </c:bar3DChart>
      <c:catAx>
        <c:axId val="135096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135098368"/>
        <c:crosses val="autoZero"/>
        <c:auto val="1"/>
        <c:lblAlgn val="ctr"/>
        <c:lblOffset val="100"/>
        <c:noMultiLvlLbl val="0"/>
      </c:catAx>
      <c:valAx>
        <c:axId val="1350983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3509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1320942</xdr:colOff>
      <xdr:row>11</xdr:row>
      <xdr:rowOff>9273</xdr:rowOff>
    </xdr:from>
    <xdr:to>
      <xdr:col>6</xdr:col>
      <xdr:colOff>1046785</xdr:colOff>
      <xdr:row>26</xdr:row>
      <xdr:rowOff>42890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176976</xdr:colOff>
      <xdr:row>34</xdr:row>
      <xdr:rowOff>59121</xdr:rowOff>
    </xdr:from>
    <xdr:to>
      <xdr:col>4</xdr:col>
      <xdr:colOff>689742</xdr:colOff>
      <xdr:row>54</xdr:row>
      <xdr:rowOff>92351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1433622</xdr:colOff>
      <xdr:row>68</xdr:row>
      <xdr:rowOff>144214</xdr:rowOff>
    </xdr:from>
    <xdr:to>
      <xdr:col>7</xdr:col>
      <xdr:colOff>873572</xdr:colOff>
      <xdr:row>84</xdr:row>
      <xdr:rowOff>57004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67235</xdr:colOff>
      <xdr:row>88</xdr:row>
      <xdr:rowOff>89646</xdr:rowOff>
    </xdr:from>
    <xdr:to>
      <xdr:col>10</xdr:col>
      <xdr:colOff>862853</xdr:colOff>
      <xdr:row>106</xdr:row>
      <xdr:rowOff>11206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2166658</xdr:colOff>
      <xdr:row>115</xdr:row>
      <xdr:rowOff>1118</xdr:rowOff>
    </xdr:from>
    <xdr:to>
      <xdr:col>6</xdr:col>
      <xdr:colOff>596713</xdr:colOff>
      <xdr:row>133</xdr:row>
      <xdr:rowOff>12326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100853</xdr:colOff>
      <xdr:row>134</xdr:row>
      <xdr:rowOff>112059</xdr:rowOff>
    </xdr:from>
    <xdr:to>
      <xdr:col>10</xdr:col>
      <xdr:colOff>649941</xdr:colOff>
      <xdr:row>158</xdr:row>
      <xdr:rowOff>11207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884704</xdr:colOff>
      <xdr:row>169</xdr:row>
      <xdr:rowOff>132230</xdr:rowOff>
    </xdr:from>
    <xdr:to>
      <xdr:col>9</xdr:col>
      <xdr:colOff>112058</xdr:colOff>
      <xdr:row>188</xdr:row>
      <xdr:rowOff>15128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22410</xdr:colOff>
      <xdr:row>193</xdr:row>
      <xdr:rowOff>33617</xdr:rowOff>
    </xdr:from>
    <xdr:to>
      <xdr:col>9</xdr:col>
      <xdr:colOff>179293</xdr:colOff>
      <xdr:row>299</xdr:row>
      <xdr:rowOff>56029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32496</xdr:colOff>
      <xdr:row>12</xdr:row>
      <xdr:rowOff>76199</xdr:rowOff>
    </xdr:from>
    <xdr:to>
      <xdr:col>8</xdr:col>
      <xdr:colOff>257176</xdr:colOff>
      <xdr:row>37</xdr:row>
      <xdr:rowOff>28574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657226</xdr:colOff>
      <xdr:row>38</xdr:row>
      <xdr:rowOff>0</xdr:rowOff>
    </xdr:from>
    <xdr:to>
      <xdr:col>14</xdr:col>
      <xdr:colOff>774888</xdr:colOff>
      <xdr:row>64</xdr:row>
      <xdr:rowOff>95249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133349</xdr:colOff>
      <xdr:row>90</xdr:row>
      <xdr:rowOff>47625</xdr:rowOff>
    </xdr:from>
    <xdr:to>
      <xdr:col>9</xdr:col>
      <xdr:colOff>402852</xdr:colOff>
      <xdr:row>98</xdr:row>
      <xdr:rowOff>82363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</xdr:colOff>
      <xdr:row>104</xdr:row>
      <xdr:rowOff>142875</xdr:rowOff>
    </xdr:from>
    <xdr:to>
      <xdr:col>14</xdr:col>
      <xdr:colOff>41462</xdr:colOff>
      <xdr:row>117</xdr:row>
      <xdr:rowOff>60511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133349</xdr:colOff>
      <xdr:row>144</xdr:row>
      <xdr:rowOff>47625</xdr:rowOff>
    </xdr:from>
    <xdr:to>
      <xdr:col>9</xdr:col>
      <xdr:colOff>402852</xdr:colOff>
      <xdr:row>152</xdr:row>
      <xdr:rowOff>82363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47625</xdr:colOff>
      <xdr:row>158</xdr:row>
      <xdr:rowOff>142875</xdr:rowOff>
    </xdr:from>
    <xdr:to>
      <xdr:col>14</xdr:col>
      <xdr:colOff>41462</xdr:colOff>
      <xdr:row>171</xdr:row>
      <xdr:rowOff>60511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133349</xdr:colOff>
      <xdr:row>199</xdr:row>
      <xdr:rowOff>47625</xdr:rowOff>
    </xdr:from>
    <xdr:to>
      <xdr:col>9</xdr:col>
      <xdr:colOff>402852</xdr:colOff>
      <xdr:row>207</xdr:row>
      <xdr:rowOff>82363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47625</xdr:colOff>
      <xdr:row>213</xdr:row>
      <xdr:rowOff>142875</xdr:rowOff>
    </xdr:from>
    <xdr:to>
      <xdr:col>14</xdr:col>
      <xdr:colOff>41462</xdr:colOff>
      <xdr:row>226</xdr:row>
      <xdr:rowOff>60511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29</xdr:row>
      <xdr:rowOff>76200</xdr:rowOff>
    </xdr:from>
    <xdr:to>
      <xdr:col>9</xdr:col>
      <xdr:colOff>126627</xdr:colOff>
      <xdr:row>37</xdr:row>
      <xdr:rowOff>53788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43</xdr:row>
      <xdr:rowOff>142875</xdr:rowOff>
    </xdr:from>
    <xdr:to>
      <xdr:col>13</xdr:col>
      <xdr:colOff>41462</xdr:colOff>
      <xdr:row>56</xdr:row>
      <xdr:rowOff>60511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82</xdr:row>
      <xdr:rowOff>47625</xdr:rowOff>
    </xdr:from>
    <xdr:to>
      <xdr:col>8</xdr:col>
      <xdr:colOff>402852</xdr:colOff>
      <xdr:row>90</xdr:row>
      <xdr:rowOff>82363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47625</xdr:colOff>
      <xdr:row>96</xdr:row>
      <xdr:rowOff>142875</xdr:rowOff>
    </xdr:from>
    <xdr:to>
      <xdr:col>13</xdr:col>
      <xdr:colOff>41462</xdr:colOff>
      <xdr:row>109</xdr:row>
      <xdr:rowOff>60511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133349</xdr:colOff>
      <xdr:row>136</xdr:row>
      <xdr:rowOff>47625</xdr:rowOff>
    </xdr:from>
    <xdr:to>
      <xdr:col>8</xdr:col>
      <xdr:colOff>666750</xdr:colOff>
      <xdr:row>147</xdr:row>
      <xdr:rowOff>27215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88447</xdr:colOff>
      <xdr:row>148</xdr:row>
      <xdr:rowOff>34018</xdr:rowOff>
    </xdr:from>
    <xdr:to>
      <xdr:col>13</xdr:col>
      <xdr:colOff>82284</xdr:colOff>
      <xdr:row>160</xdr:row>
      <xdr:rowOff>114939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133349</xdr:colOff>
      <xdr:row>191</xdr:row>
      <xdr:rowOff>47625</xdr:rowOff>
    </xdr:from>
    <xdr:to>
      <xdr:col>8</xdr:col>
      <xdr:colOff>402852</xdr:colOff>
      <xdr:row>199</xdr:row>
      <xdr:rowOff>82363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400050</xdr:colOff>
      <xdr:row>204</xdr:row>
      <xdr:rowOff>19050</xdr:rowOff>
    </xdr:from>
    <xdr:to>
      <xdr:col>10</xdr:col>
      <xdr:colOff>393887</xdr:colOff>
      <xdr:row>216</xdr:row>
      <xdr:rowOff>98611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3"/>
  <sheetViews>
    <sheetView showGridLines="0" topLeftCell="A140" zoomScale="145" zoomScaleNormal="145" workbookViewId="0">
      <selection activeCell="K170" sqref="K170"/>
    </sheetView>
  </sheetViews>
  <sheetFormatPr baseColWidth="10" defaultRowHeight="12.75" x14ac:dyDescent="0.25"/>
  <cols>
    <col min="1" max="1" width="3.7109375" style="46" customWidth="1"/>
    <col min="2" max="2" width="33.7109375" style="3" customWidth="1"/>
    <col min="3" max="4" width="15.5703125" style="1" customWidth="1"/>
    <col min="5" max="5" width="13.7109375" style="1" bestFit="1" customWidth="1"/>
    <col min="6" max="6" width="14.42578125" style="1" customWidth="1"/>
    <col min="7" max="7" width="15.85546875" style="1" customWidth="1"/>
    <col min="8" max="8" width="15" style="1" customWidth="1"/>
    <col min="9" max="9" width="13.85546875" style="1" customWidth="1"/>
    <col min="10" max="11" width="14" style="124" customWidth="1"/>
    <col min="12" max="12" width="12.7109375" style="124" bestFit="1" customWidth="1"/>
    <col min="13" max="13" width="11.42578125" style="124"/>
    <col min="14" max="15" width="14.28515625" style="2" customWidth="1"/>
    <col min="16" max="16" width="14.5703125" style="2" customWidth="1"/>
    <col min="17" max="18" width="14.5703125" style="124" customWidth="1"/>
    <col min="19" max="20" width="11.42578125" style="124"/>
    <col min="21" max="21" width="12.7109375" style="124" bestFit="1" customWidth="1"/>
    <col min="22" max="22" width="12.7109375" style="124" customWidth="1"/>
    <col min="23" max="24" width="13.5703125" style="124" customWidth="1"/>
    <col min="25" max="16384" width="11.42578125" style="2"/>
  </cols>
  <sheetData>
    <row r="1" spans="1:24" ht="25.5" x14ac:dyDescent="0.25">
      <c r="B1" s="3" t="s">
        <v>0</v>
      </c>
    </row>
    <row r="3" spans="1:24" s="14" customFormat="1" x14ac:dyDescent="0.25">
      <c r="A3" s="46"/>
      <c r="B3" s="15" t="s">
        <v>24</v>
      </c>
      <c r="C3" s="13"/>
      <c r="D3" s="13"/>
      <c r="E3" s="13"/>
      <c r="F3" s="13"/>
      <c r="G3" s="13"/>
      <c r="H3" s="13"/>
      <c r="I3" s="13"/>
      <c r="J3" s="126"/>
      <c r="K3" s="126"/>
      <c r="L3" s="126"/>
      <c r="M3" s="126"/>
      <c r="Q3" s="126"/>
      <c r="R3" s="126"/>
      <c r="S3" s="126"/>
      <c r="T3" s="126"/>
      <c r="U3" s="126"/>
      <c r="V3" s="126"/>
      <c r="W3" s="126"/>
      <c r="X3" s="126"/>
    </row>
    <row r="5" spans="1:24" x14ac:dyDescent="0.25">
      <c r="B5" s="12" t="s">
        <v>1</v>
      </c>
    </row>
    <row r="6" spans="1:24" ht="38.25" x14ac:dyDescent="0.25">
      <c r="B6" s="37" t="s">
        <v>2</v>
      </c>
      <c r="C6" s="36" t="s">
        <v>3</v>
      </c>
      <c r="D6" s="37" t="s">
        <v>4</v>
      </c>
      <c r="E6" s="38" t="s">
        <v>5</v>
      </c>
      <c r="F6" s="39" t="s">
        <v>6</v>
      </c>
      <c r="G6" s="37" t="s">
        <v>7</v>
      </c>
      <c r="H6" s="36" t="s">
        <v>8</v>
      </c>
      <c r="I6" s="36" t="s">
        <v>9</v>
      </c>
      <c r="K6" s="123"/>
    </row>
    <row r="7" spans="1:24" x14ac:dyDescent="0.25">
      <c r="B7" s="9" t="s">
        <v>10</v>
      </c>
      <c r="C7" s="19">
        <f>C65</f>
        <v>18523100</v>
      </c>
      <c r="D7" s="20">
        <f>22238500+13939108</f>
        <v>36177608</v>
      </c>
      <c r="E7" s="21">
        <f>G65</f>
        <v>21772333.34</v>
      </c>
      <c r="F7" s="22">
        <f>G7-E7</f>
        <v>11173393.899999999</v>
      </c>
      <c r="G7" s="20">
        <v>32945727.239999998</v>
      </c>
      <c r="H7" s="19">
        <f>D7-G7</f>
        <v>3231880.7600000016</v>
      </c>
      <c r="I7" s="19">
        <f>G7/D7*100</f>
        <v>91.066626737732349</v>
      </c>
      <c r="K7" s="147"/>
    </row>
    <row r="8" spans="1:24" x14ac:dyDescent="0.25">
      <c r="B8" s="10" t="s">
        <v>11</v>
      </c>
      <c r="C8" s="19">
        <f>C66</f>
        <v>6181868</v>
      </c>
      <c r="D8" s="20">
        <f>262127+5924108</f>
        <v>6186235</v>
      </c>
      <c r="E8" s="21">
        <f>G66</f>
        <v>258328.28999999998</v>
      </c>
      <c r="F8" s="22">
        <f t="shared" ref="F8:F9" si="0">G8-E8</f>
        <v>345743.63000000006</v>
      </c>
      <c r="G8" s="20">
        <f>163346.15+440725.77</f>
        <v>604071.92000000004</v>
      </c>
      <c r="H8" s="19">
        <f t="shared" ref="H8:H10" si="1">D8-G8</f>
        <v>5582163.0800000001</v>
      </c>
      <c r="I8" s="19">
        <f>G8/D8*100</f>
        <v>9.7647748590216832</v>
      </c>
    </row>
    <row r="9" spans="1:24" x14ac:dyDescent="0.25">
      <c r="B9" s="187" t="s">
        <v>12</v>
      </c>
      <c r="C9" s="19">
        <f>C67</f>
        <v>0</v>
      </c>
      <c r="D9" s="20">
        <v>21127946</v>
      </c>
      <c r="E9" s="21">
        <f>G67</f>
        <v>9804542.8000000007</v>
      </c>
      <c r="F9" s="22">
        <f t="shared" si="0"/>
        <v>8850624.3499999978</v>
      </c>
      <c r="G9" s="20">
        <v>18655167.149999999</v>
      </c>
      <c r="H9" s="19">
        <f t="shared" si="1"/>
        <v>2472778.8500000015</v>
      </c>
      <c r="I9" s="19">
        <f>G9/D9*100</f>
        <v>88.296170153028598</v>
      </c>
      <c r="K9" s="147"/>
    </row>
    <row r="10" spans="1:24" x14ac:dyDescent="0.25">
      <c r="B10" s="35" t="s">
        <v>13</v>
      </c>
      <c r="C10" s="156">
        <f>SUM(C7:C9)</f>
        <v>24704968</v>
      </c>
      <c r="D10" s="157">
        <f>SUM(D7:D9)</f>
        <v>63491789</v>
      </c>
      <c r="E10" s="158">
        <f>G68</f>
        <v>31835204.43</v>
      </c>
      <c r="F10" s="159">
        <f>SUM(F7:F9)</f>
        <v>20369761.879999995</v>
      </c>
      <c r="G10" s="157">
        <f>F10+E10</f>
        <v>52204966.309999995</v>
      </c>
      <c r="H10" s="156">
        <f t="shared" si="1"/>
        <v>11286822.690000005</v>
      </c>
      <c r="I10" s="160">
        <f>G10/D10*100</f>
        <v>82.223177409601732</v>
      </c>
      <c r="K10" s="147"/>
    </row>
    <row r="14" spans="1:24" x14ac:dyDescent="0.25">
      <c r="B14" s="191" t="s">
        <v>15</v>
      </c>
      <c r="C14" s="123"/>
    </row>
    <row r="15" spans="1:24" x14ac:dyDescent="0.25">
      <c r="B15" s="190" t="s">
        <v>16</v>
      </c>
      <c r="C15" s="193">
        <f>I7</f>
        <v>91.066626737732349</v>
      </c>
    </row>
    <row r="16" spans="1:24" x14ac:dyDescent="0.25">
      <c r="B16" s="190" t="s">
        <v>17</v>
      </c>
      <c r="C16" s="193">
        <f>I8</f>
        <v>9.7647748590216832</v>
      </c>
    </row>
    <row r="17" spans="2:24" x14ac:dyDescent="0.25">
      <c r="B17" s="190" t="s">
        <v>18</v>
      </c>
      <c r="C17" s="193">
        <f>I9</f>
        <v>88.296170153028598</v>
      </c>
    </row>
    <row r="18" spans="2:24" x14ac:dyDescent="0.25">
      <c r="B18" s="190"/>
      <c r="C18" s="193"/>
    </row>
    <row r="19" spans="2:24" x14ac:dyDescent="0.25">
      <c r="B19" s="190"/>
      <c r="C19" s="123"/>
    </row>
    <row r="25" spans="2:24" x14ac:dyDescent="0.25">
      <c r="C25" s="44"/>
      <c r="D25" s="44"/>
      <c r="E25" s="44"/>
      <c r="F25" s="44"/>
      <c r="G25" s="44"/>
      <c r="H25" s="44"/>
      <c r="I25" s="44"/>
      <c r="J25" s="125"/>
      <c r="K25" s="125"/>
      <c r="L25" s="125"/>
      <c r="M25" s="125"/>
      <c r="Q25" s="125"/>
      <c r="R25" s="125"/>
      <c r="S25" s="125"/>
      <c r="T25" s="125"/>
      <c r="U25" s="125"/>
      <c r="V25" s="125"/>
      <c r="W25" s="125"/>
      <c r="X25" s="125"/>
    </row>
    <row r="26" spans="2:24" x14ac:dyDescent="0.25">
      <c r="C26" s="44"/>
      <c r="D26" s="44"/>
      <c r="E26" s="44"/>
      <c r="F26" s="44"/>
      <c r="G26" s="44"/>
      <c r="H26" s="44"/>
      <c r="I26" s="44"/>
      <c r="J26" s="125"/>
      <c r="K26" s="125"/>
      <c r="L26" s="125"/>
      <c r="M26" s="125"/>
      <c r="Q26" s="125"/>
      <c r="R26" s="125"/>
      <c r="S26" s="125"/>
      <c r="T26" s="125"/>
      <c r="U26" s="125"/>
      <c r="V26" s="125"/>
      <c r="W26" s="125"/>
      <c r="X26" s="125"/>
    </row>
    <row r="27" spans="2:24" x14ac:dyDescent="0.25">
      <c r="C27" s="44"/>
      <c r="D27" s="44"/>
      <c r="E27" s="44"/>
      <c r="F27" s="44"/>
      <c r="G27" s="44"/>
      <c r="H27" s="44"/>
      <c r="I27" s="44"/>
      <c r="J27" s="125"/>
      <c r="K27" s="125"/>
      <c r="L27" s="125"/>
      <c r="M27" s="125"/>
      <c r="Q27" s="125"/>
      <c r="R27" s="125"/>
      <c r="S27" s="125"/>
      <c r="T27" s="125"/>
      <c r="U27" s="125"/>
      <c r="V27" s="125"/>
      <c r="W27" s="125"/>
      <c r="X27" s="125"/>
    </row>
    <row r="30" spans="2:24" x14ac:dyDescent="0.25">
      <c r="B30" s="194" t="s">
        <v>98</v>
      </c>
      <c r="C30" s="195" t="s">
        <v>20</v>
      </c>
      <c r="D30" s="195" t="s">
        <v>21</v>
      </c>
      <c r="E30" s="195" t="s">
        <v>22</v>
      </c>
      <c r="F30" s="195" t="s">
        <v>23</v>
      </c>
    </row>
    <row r="31" spans="2:24" x14ac:dyDescent="0.25">
      <c r="B31" s="196" t="s">
        <v>16</v>
      </c>
      <c r="C31" s="197">
        <f>C173</f>
        <v>41.015782455420521</v>
      </c>
      <c r="D31" s="197">
        <f>C118</f>
        <v>97.569975436077101</v>
      </c>
      <c r="E31" s="197">
        <f>C72</f>
        <v>97.903785507116041</v>
      </c>
      <c r="F31" s="197">
        <f>C15</f>
        <v>91.066626737732349</v>
      </c>
    </row>
    <row r="32" spans="2:24" x14ac:dyDescent="0.25">
      <c r="B32" s="196" t="s">
        <v>17</v>
      </c>
      <c r="C32" s="197">
        <f t="shared" ref="C32" si="2">C174</f>
        <v>0</v>
      </c>
      <c r="D32" s="197">
        <f t="shared" ref="D32" si="3">C119</f>
        <v>1.1969428901423886</v>
      </c>
      <c r="E32" s="197">
        <f t="shared" ref="E32" si="4">C73</f>
        <v>4.1758563973078937</v>
      </c>
      <c r="F32" s="197">
        <f>C16</f>
        <v>9.7647748590216832</v>
      </c>
    </row>
    <row r="33" spans="2:24" x14ac:dyDescent="0.25">
      <c r="B33" s="196" t="s">
        <v>18</v>
      </c>
      <c r="C33" s="197">
        <f>C175</f>
        <v>0</v>
      </c>
      <c r="D33" s="197">
        <f>C120</f>
        <v>13.250301</v>
      </c>
      <c r="E33" s="197">
        <f>C74</f>
        <v>70.032448571428574</v>
      </c>
      <c r="F33" s="197">
        <f>C17</f>
        <v>88.296170153028598</v>
      </c>
    </row>
    <row r="45" spans="2:24" x14ac:dyDescent="0.25">
      <c r="C45" s="44"/>
      <c r="D45" s="44"/>
      <c r="E45" s="44"/>
      <c r="F45" s="44"/>
      <c r="G45" s="44"/>
      <c r="H45" s="44"/>
      <c r="I45" s="44"/>
      <c r="J45" s="125"/>
      <c r="K45" s="125"/>
      <c r="L45" s="125"/>
      <c r="M45" s="125"/>
      <c r="Q45" s="125"/>
      <c r="R45" s="125"/>
      <c r="S45" s="125"/>
      <c r="T45" s="125"/>
      <c r="U45" s="125"/>
      <c r="V45" s="125"/>
      <c r="W45" s="125"/>
      <c r="X45" s="125"/>
    </row>
    <row r="46" spans="2:24" x14ac:dyDescent="0.25">
      <c r="C46" s="44"/>
      <c r="D46" s="44"/>
      <c r="E46" s="44"/>
      <c r="F46" s="44"/>
      <c r="G46" s="44"/>
      <c r="H46" s="44"/>
      <c r="I46" s="44"/>
      <c r="J46" s="125"/>
      <c r="K46" s="125"/>
      <c r="L46" s="125"/>
      <c r="M46" s="125"/>
      <c r="Q46" s="125"/>
      <c r="R46" s="125"/>
      <c r="S46" s="125"/>
      <c r="T46" s="125"/>
      <c r="U46" s="125"/>
      <c r="V46" s="125"/>
      <c r="W46" s="125"/>
      <c r="X46" s="125"/>
    </row>
    <row r="47" spans="2:24" x14ac:dyDescent="0.25">
      <c r="C47" s="44"/>
      <c r="D47" s="44"/>
      <c r="E47" s="44"/>
      <c r="F47" s="44"/>
      <c r="G47" s="44"/>
      <c r="H47" s="44"/>
      <c r="I47" s="44"/>
      <c r="J47" s="125"/>
      <c r="K47" s="125"/>
      <c r="L47" s="125"/>
      <c r="M47" s="125"/>
      <c r="Q47" s="125"/>
      <c r="R47" s="125"/>
      <c r="S47" s="125"/>
      <c r="T47" s="125"/>
      <c r="U47" s="125"/>
      <c r="V47" s="125"/>
      <c r="W47" s="125"/>
      <c r="X47" s="125"/>
    </row>
    <row r="48" spans="2:24" x14ac:dyDescent="0.25">
      <c r="C48" s="44"/>
      <c r="D48" s="44"/>
      <c r="E48" s="44"/>
      <c r="F48" s="44"/>
      <c r="G48" s="44"/>
      <c r="H48" s="44"/>
      <c r="I48" s="44"/>
      <c r="J48" s="125"/>
      <c r="K48" s="125"/>
      <c r="L48" s="125"/>
      <c r="M48" s="125"/>
      <c r="Q48" s="125"/>
      <c r="R48" s="125"/>
      <c r="S48" s="125"/>
      <c r="T48" s="125"/>
      <c r="U48" s="125"/>
      <c r="V48" s="125"/>
      <c r="W48" s="125"/>
      <c r="X48" s="125"/>
    </row>
    <row r="49" spans="1:24" x14ac:dyDescent="0.25">
      <c r="C49" s="44"/>
      <c r="D49" s="44"/>
      <c r="E49" s="44"/>
      <c r="F49" s="44"/>
      <c r="G49" s="44"/>
      <c r="H49" s="44"/>
      <c r="I49" s="44"/>
      <c r="J49" s="125"/>
      <c r="K49" s="125"/>
      <c r="L49" s="125"/>
      <c r="M49" s="125"/>
      <c r="Q49" s="125"/>
      <c r="R49" s="125"/>
      <c r="S49" s="125"/>
      <c r="T49" s="125"/>
      <c r="U49" s="125"/>
      <c r="V49" s="125"/>
      <c r="W49" s="125"/>
      <c r="X49" s="125"/>
    </row>
    <row r="50" spans="1:24" x14ac:dyDescent="0.25">
      <c r="C50" s="44"/>
      <c r="D50" s="44"/>
      <c r="E50" s="44"/>
      <c r="F50" s="44"/>
      <c r="G50" s="44"/>
      <c r="H50" s="44"/>
      <c r="I50" s="44"/>
      <c r="J50" s="125"/>
      <c r="K50" s="125"/>
      <c r="L50" s="125"/>
      <c r="M50" s="125"/>
      <c r="Q50" s="125"/>
      <c r="R50" s="125"/>
      <c r="S50" s="125"/>
      <c r="T50" s="125"/>
      <c r="U50" s="125"/>
      <c r="V50" s="125"/>
      <c r="W50" s="125"/>
      <c r="X50" s="125"/>
    </row>
    <row r="51" spans="1:24" x14ac:dyDescent="0.25">
      <c r="C51" s="44"/>
      <c r="D51" s="44"/>
      <c r="E51" s="44"/>
      <c r="F51" s="44"/>
      <c r="G51" s="44"/>
      <c r="H51" s="44"/>
      <c r="I51" s="44"/>
      <c r="J51" s="125"/>
      <c r="K51" s="125"/>
      <c r="L51" s="125"/>
      <c r="M51" s="125"/>
      <c r="Q51" s="125"/>
      <c r="R51" s="125"/>
      <c r="S51" s="125"/>
      <c r="T51" s="125"/>
      <c r="U51" s="125"/>
      <c r="V51" s="125"/>
      <c r="W51" s="125"/>
      <c r="X51" s="125"/>
    </row>
    <row r="52" spans="1:24" x14ac:dyDescent="0.25">
      <c r="C52" s="44"/>
      <c r="D52" s="44"/>
      <c r="E52" s="44"/>
      <c r="F52" s="44"/>
      <c r="G52" s="44"/>
      <c r="H52" s="44"/>
      <c r="I52" s="44"/>
      <c r="J52" s="125"/>
      <c r="K52" s="125"/>
      <c r="L52" s="125"/>
      <c r="M52" s="125"/>
      <c r="Q52" s="125"/>
      <c r="R52" s="125"/>
      <c r="S52" s="125"/>
      <c r="T52" s="125"/>
      <c r="U52" s="125"/>
      <c r="V52" s="125"/>
      <c r="W52" s="125"/>
      <c r="X52" s="125"/>
    </row>
    <row r="53" spans="1:24" x14ac:dyDescent="0.25">
      <c r="C53" s="44"/>
      <c r="D53" s="44"/>
      <c r="E53" s="44"/>
      <c r="F53" s="44"/>
      <c r="G53" s="44"/>
      <c r="H53" s="44"/>
      <c r="I53" s="44"/>
      <c r="J53" s="125"/>
      <c r="K53" s="125"/>
      <c r="L53" s="125"/>
      <c r="M53" s="125"/>
      <c r="Q53" s="125"/>
      <c r="R53" s="125"/>
      <c r="S53" s="125"/>
      <c r="T53" s="125"/>
      <c r="U53" s="125"/>
      <c r="V53" s="125"/>
      <c r="W53" s="125"/>
      <c r="X53" s="125"/>
    </row>
    <row r="54" spans="1:24" x14ac:dyDescent="0.25">
      <c r="C54" s="44"/>
      <c r="D54" s="44"/>
      <c r="E54" s="44"/>
      <c r="F54" s="44"/>
      <c r="G54" s="44"/>
      <c r="H54" s="44"/>
      <c r="I54" s="44"/>
      <c r="J54" s="125"/>
      <c r="K54" s="125"/>
      <c r="L54" s="125"/>
      <c r="M54" s="125"/>
      <c r="Q54" s="125"/>
      <c r="R54" s="125"/>
      <c r="S54" s="125"/>
      <c r="T54" s="125"/>
      <c r="U54" s="125"/>
      <c r="V54" s="125"/>
      <c r="W54" s="125"/>
      <c r="X54" s="125"/>
    </row>
    <row r="55" spans="1:24" x14ac:dyDescent="0.25">
      <c r="C55" s="44"/>
      <c r="D55" s="44"/>
      <c r="E55" s="44"/>
      <c r="F55" s="44"/>
      <c r="G55" s="44"/>
      <c r="H55" s="44"/>
      <c r="I55" s="44"/>
      <c r="J55" s="125"/>
      <c r="K55" s="125"/>
      <c r="L55" s="125"/>
      <c r="M55" s="125"/>
      <c r="Q55" s="125"/>
      <c r="R55" s="125"/>
      <c r="S55" s="125"/>
      <c r="T55" s="125"/>
      <c r="U55" s="125"/>
      <c r="V55" s="125"/>
      <c r="W55" s="125"/>
      <c r="X55" s="125"/>
    </row>
    <row r="56" spans="1:24" x14ac:dyDescent="0.25">
      <c r="C56" s="44"/>
      <c r="D56" s="44"/>
      <c r="E56" s="44"/>
      <c r="F56" s="44"/>
      <c r="G56" s="44"/>
      <c r="H56" s="44"/>
      <c r="I56" s="44"/>
      <c r="J56" s="125"/>
      <c r="K56" s="125"/>
      <c r="L56" s="125"/>
      <c r="M56" s="125"/>
      <c r="Q56" s="125"/>
      <c r="R56" s="125"/>
      <c r="S56" s="125"/>
      <c r="T56" s="125"/>
      <c r="U56" s="125"/>
      <c r="V56" s="125"/>
      <c r="W56" s="125"/>
      <c r="X56" s="125"/>
    </row>
    <row r="57" spans="1:24" x14ac:dyDescent="0.25">
      <c r="C57" s="44"/>
      <c r="D57" s="44"/>
      <c r="E57" s="44"/>
      <c r="F57" s="44"/>
      <c r="G57" s="44"/>
      <c r="H57" s="44"/>
      <c r="I57" s="44"/>
      <c r="J57" s="125"/>
      <c r="K57" s="125"/>
      <c r="L57" s="125"/>
      <c r="M57" s="125"/>
      <c r="Q57" s="125"/>
      <c r="R57" s="125"/>
      <c r="S57" s="125"/>
      <c r="T57" s="125"/>
      <c r="U57" s="125"/>
      <c r="V57" s="125"/>
      <c r="W57" s="125"/>
      <c r="X57" s="125"/>
    </row>
    <row r="58" spans="1:24" x14ac:dyDescent="0.25">
      <c r="C58" s="44"/>
      <c r="D58" s="44"/>
      <c r="E58" s="44"/>
      <c r="F58" s="44"/>
      <c r="G58" s="44"/>
      <c r="H58" s="44"/>
      <c r="I58" s="44"/>
      <c r="J58" s="125"/>
      <c r="K58" s="125"/>
      <c r="L58" s="125"/>
      <c r="M58" s="125"/>
      <c r="Q58" s="125"/>
      <c r="R58" s="125"/>
      <c r="S58" s="125"/>
      <c r="T58" s="125"/>
      <c r="U58" s="125"/>
      <c r="V58" s="125"/>
      <c r="W58" s="125"/>
      <c r="X58" s="125"/>
    </row>
    <row r="61" spans="1:24" s="14" customFormat="1" x14ac:dyDescent="0.25">
      <c r="A61" s="46"/>
      <c r="B61" s="15" t="s">
        <v>25</v>
      </c>
      <c r="C61" s="13"/>
      <c r="D61" s="13"/>
      <c r="E61" s="13"/>
      <c r="F61" s="13"/>
      <c r="G61" s="13"/>
      <c r="H61" s="13"/>
      <c r="I61" s="13"/>
      <c r="J61" s="126"/>
      <c r="K61" s="126"/>
      <c r="L61" s="126"/>
      <c r="M61" s="126"/>
      <c r="Q61" s="126"/>
      <c r="R61" s="126"/>
      <c r="S61" s="126"/>
      <c r="T61" s="126"/>
      <c r="U61" s="126"/>
      <c r="V61" s="126"/>
      <c r="W61" s="126"/>
      <c r="X61" s="126"/>
    </row>
    <row r="63" spans="1:24" x14ac:dyDescent="0.25">
      <c r="B63" s="12" t="s">
        <v>1</v>
      </c>
      <c r="K63" s="127"/>
      <c r="L63" s="127"/>
      <c r="M63" s="127"/>
      <c r="N63" s="46"/>
      <c r="O63" s="46"/>
      <c r="Q63" s="124" t="s">
        <v>51</v>
      </c>
      <c r="R63" s="124" t="s">
        <v>52</v>
      </c>
      <c r="T63" s="124" t="s">
        <v>51</v>
      </c>
      <c r="U63" s="124" t="s">
        <v>52</v>
      </c>
    </row>
    <row r="64" spans="1:24" ht="38.25" x14ac:dyDescent="0.25">
      <c r="B64" s="35" t="s">
        <v>2</v>
      </c>
      <c r="C64" s="36" t="s">
        <v>3</v>
      </c>
      <c r="D64" s="37" t="s">
        <v>4</v>
      </c>
      <c r="E64" s="38" t="s">
        <v>5</v>
      </c>
      <c r="F64" s="39" t="s">
        <v>6</v>
      </c>
      <c r="G64" s="37" t="s">
        <v>7</v>
      </c>
      <c r="H64" s="36" t="s">
        <v>8</v>
      </c>
      <c r="I64" s="36" t="s">
        <v>9</v>
      </c>
      <c r="K64" s="201"/>
      <c r="L64" s="201"/>
      <c r="M64" s="127"/>
      <c r="N64" s="200"/>
      <c r="O64" s="200"/>
      <c r="Q64" s="199" t="s">
        <v>58</v>
      </c>
      <c r="R64" s="199"/>
      <c r="T64" s="199" t="s">
        <v>59</v>
      </c>
      <c r="U64" s="199"/>
    </row>
    <row r="65" spans="2:18" x14ac:dyDescent="0.25">
      <c r="B65" s="9" t="s">
        <v>10</v>
      </c>
      <c r="C65" s="19">
        <f>C111</f>
        <v>18523100</v>
      </c>
      <c r="D65" s="20">
        <f>22238500</f>
        <v>22238500</v>
      </c>
      <c r="E65" s="21">
        <f>G111</f>
        <v>18072984.119999997</v>
      </c>
      <c r="F65" s="22">
        <f>G65-E65</f>
        <v>3699349.2200000025</v>
      </c>
      <c r="G65" s="20">
        <v>21772333.34</v>
      </c>
      <c r="H65" s="19">
        <f>D65-G65</f>
        <v>466166.66000000015</v>
      </c>
      <c r="I65" s="19">
        <f>G65/D65*100</f>
        <v>97.903785507116041</v>
      </c>
      <c r="J65" s="147"/>
      <c r="K65" s="148"/>
      <c r="L65" s="127"/>
      <c r="M65" s="127"/>
      <c r="N65" s="46"/>
      <c r="O65" s="46"/>
    </row>
    <row r="66" spans="2:18" x14ac:dyDescent="0.25">
      <c r="B66" s="10" t="s">
        <v>11</v>
      </c>
      <c r="C66" s="19">
        <f t="shared" ref="C66" si="5">C112</f>
        <v>6181868</v>
      </c>
      <c r="D66" s="20">
        <f>262127+5924108</f>
        <v>6186235</v>
      </c>
      <c r="E66" s="21">
        <f t="shared" ref="E66" si="6">G112</f>
        <v>74045.7</v>
      </c>
      <c r="F66" s="22">
        <f t="shared" ref="F66:F67" si="7">G66-E66</f>
        <v>184282.58999999997</v>
      </c>
      <c r="G66" s="20">
        <f>163346.15+94982.14</f>
        <v>258328.28999999998</v>
      </c>
      <c r="H66" s="19">
        <f>98780.85+5829125.86</f>
        <v>5927906.71</v>
      </c>
      <c r="I66" s="19">
        <f t="shared" ref="I66:I67" si="8">G66/D66*100</f>
        <v>4.1758563973078937</v>
      </c>
      <c r="J66" s="147"/>
      <c r="K66" s="127"/>
      <c r="L66" s="148"/>
      <c r="M66" s="127"/>
      <c r="N66" s="46"/>
      <c r="O66" s="46"/>
      <c r="R66" s="124">
        <v>5829125.8600000003</v>
      </c>
    </row>
    <row r="67" spans="2:18" x14ac:dyDescent="0.25">
      <c r="B67" s="187" t="s">
        <v>12</v>
      </c>
      <c r="C67" s="19">
        <f>C113</f>
        <v>0</v>
      </c>
      <c r="D67" s="20">
        <f>5000000+9000000</f>
        <v>14000000</v>
      </c>
      <c r="E67" s="21">
        <f>G113</f>
        <v>662515.05000000005</v>
      </c>
      <c r="F67" s="22">
        <f t="shared" si="7"/>
        <v>9142027.75</v>
      </c>
      <c r="G67" s="20">
        <f>4820676.85+4983865.95</f>
        <v>9804542.8000000007</v>
      </c>
      <c r="H67" s="19">
        <f>179323.15+4016134.05</f>
        <v>4195457.2</v>
      </c>
      <c r="I67" s="19">
        <f t="shared" si="8"/>
        <v>70.032448571428574</v>
      </c>
      <c r="J67" s="147"/>
      <c r="K67" s="148"/>
      <c r="L67" s="148"/>
      <c r="M67" s="127"/>
      <c r="N67" s="46"/>
      <c r="O67" s="46"/>
      <c r="R67" s="124">
        <v>4016134.05</v>
      </c>
    </row>
    <row r="68" spans="2:18" ht="15" x14ac:dyDescent="0.25">
      <c r="B68" s="35" t="s">
        <v>13</v>
      </c>
      <c r="C68" s="179">
        <f>SUM(C65:C67)</f>
        <v>24704968</v>
      </c>
      <c r="D68" s="180">
        <f>SUM(D65:D67)</f>
        <v>42424735</v>
      </c>
      <c r="E68" s="181">
        <f>G114</f>
        <v>18809544.869999997</v>
      </c>
      <c r="F68" s="182">
        <f>SUM(F65:F67)</f>
        <v>13025659.560000002</v>
      </c>
      <c r="G68" s="180">
        <f>F68+E68</f>
        <v>31835204.43</v>
      </c>
      <c r="H68" s="179">
        <f t="shared" ref="H68" si="9">D68-G68</f>
        <v>10589530.57</v>
      </c>
      <c r="I68" s="160">
        <f>G68/D68*100</f>
        <v>75.039253468524905</v>
      </c>
      <c r="J68" s="147"/>
      <c r="K68" s="148"/>
      <c r="L68" s="148"/>
      <c r="M68" s="127"/>
      <c r="N68" s="47"/>
      <c r="O68" s="47"/>
      <c r="Q68" s="147">
        <f>SUM(Q65:Q67)</f>
        <v>0</v>
      </c>
      <c r="R68" s="147">
        <f>SUM(R65:R67)</f>
        <v>9845259.9100000001</v>
      </c>
    </row>
    <row r="69" spans="2:18" x14ac:dyDescent="0.25">
      <c r="K69" s="127"/>
      <c r="L69" s="127"/>
      <c r="M69" s="127"/>
      <c r="N69" s="46"/>
      <c r="O69" s="46"/>
    </row>
    <row r="70" spans="2:18" x14ac:dyDescent="0.25">
      <c r="B70" s="190"/>
      <c r="C70" s="123"/>
    </row>
    <row r="71" spans="2:18" x14ac:dyDescent="0.25">
      <c r="B71" s="191" t="s">
        <v>15</v>
      </c>
      <c r="C71" s="123"/>
    </row>
    <row r="72" spans="2:18" x14ac:dyDescent="0.25">
      <c r="B72" s="190" t="s">
        <v>16</v>
      </c>
      <c r="C72" s="193">
        <f>I65</f>
        <v>97.903785507116041</v>
      </c>
    </row>
    <row r="73" spans="2:18" x14ac:dyDescent="0.25">
      <c r="B73" s="190" t="s">
        <v>17</v>
      </c>
      <c r="C73" s="193">
        <f>I66</f>
        <v>4.1758563973078937</v>
      </c>
    </row>
    <row r="74" spans="2:18" x14ac:dyDescent="0.25">
      <c r="B74" s="190" t="s">
        <v>18</v>
      </c>
      <c r="C74" s="193">
        <f>I67</f>
        <v>70.032448571428574</v>
      </c>
    </row>
    <row r="75" spans="2:18" x14ac:dyDescent="0.25">
      <c r="B75" s="190"/>
      <c r="C75" s="123"/>
    </row>
    <row r="76" spans="2:18" x14ac:dyDescent="0.25">
      <c r="B76" s="190"/>
      <c r="C76" s="123"/>
    </row>
    <row r="77" spans="2:18" x14ac:dyDescent="0.25">
      <c r="B77" s="190"/>
      <c r="C77" s="123"/>
    </row>
    <row r="82" spans="2:24" x14ac:dyDescent="0.25">
      <c r="C82" s="44"/>
      <c r="D82" s="44"/>
      <c r="E82" s="44"/>
      <c r="F82" s="44"/>
      <c r="G82" s="44"/>
      <c r="H82" s="44"/>
      <c r="I82" s="44"/>
      <c r="J82" s="125"/>
      <c r="K82" s="125"/>
      <c r="L82" s="125"/>
      <c r="M82" s="125"/>
      <c r="Q82" s="125"/>
      <c r="R82" s="125"/>
      <c r="S82" s="125"/>
      <c r="T82" s="125"/>
      <c r="U82" s="125"/>
      <c r="V82" s="125"/>
      <c r="W82" s="125"/>
      <c r="X82" s="125"/>
    </row>
    <row r="83" spans="2:24" x14ac:dyDescent="0.25">
      <c r="C83" s="44"/>
      <c r="D83" s="44"/>
      <c r="E83" s="44"/>
      <c r="F83" s="44"/>
      <c r="G83" s="44"/>
      <c r="H83" s="44"/>
      <c r="I83" s="44"/>
      <c r="J83" s="125"/>
      <c r="K83" s="125"/>
      <c r="L83" s="125"/>
      <c r="M83" s="125"/>
      <c r="Q83" s="125"/>
      <c r="R83" s="125"/>
      <c r="S83" s="125"/>
      <c r="T83" s="125"/>
      <c r="U83" s="125"/>
      <c r="V83" s="125"/>
      <c r="W83" s="125"/>
      <c r="X83" s="125"/>
    </row>
    <row r="84" spans="2:24" x14ac:dyDescent="0.25">
      <c r="C84" s="44"/>
      <c r="D84" s="44"/>
      <c r="E84" s="44"/>
      <c r="F84" s="44"/>
      <c r="G84" s="44"/>
      <c r="H84" s="44"/>
      <c r="I84" s="44"/>
      <c r="J84" s="125"/>
      <c r="K84" s="125"/>
      <c r="L84" s="125"/>
      <c r="M84" s="125"/>
      <c r="Q84" s="125"/>
      <c r="R84" s="125"/>
      <c r="S84" s="125"/>
      <c r="T84" s="125"/>
      <c r="U84" s="125"/>
      <c r="V84" s="125"/>
      <c r="W84" s="125"/>
      <c r="X84" s="125"/>
    </row>
    <row r="85" spans="2:24" x14ac:dyDescent="0.25">
      <c r="C85" s="44"/>
      <c r="D85" s="44"/>
      <c r="E85" s="44"/>
      <c r="F85" s="44"/>
      <c r="G85" s="44"/>
      <c r="H85" s="44"/>
      <c r="I85" s="44"/>
      <c r="J85" s="125"/>
      <c r="K85" s="125"/>
      <c r="L85" s="125"/>
      <c r="M85" s="125"/>
      <c r="Q85" s="125"/>
      <c r="R85" s="125"/>
      <c r="S85" s="125"/>
      <c r="T85" s="125"/>
      <c r="U85" s="125"/>
      <c r="V85" s="125"/>
      <c r="W85" s="125"/>
      <c r="X85" s="125"/>
    </row>
    <row r="86" spans="2:24" x14ac:dyDescent="0.25">
      <c r="C86" s="44"/>
      <c r="D86" s="44"/>
      <c r="E86" s="44"/>
      <c r="F86" s="44"/>
      <c r="G86" s="44"/>
      <c r="H86" s="44"/>
      <c r="I86" s="44"/>
      <c r="J86" s="125"/>
      <c r="K86" s="125"/>
      <c r="L86" s="125"/>
      <c r="M86" s="125"/>
      <c r="Q86" s="125"/>
      <c r="R86" s="125"/>
      <c r="S86" s="125"/>
      <c r="T86" s="125"/>
      <c r="U86" s="125"/>
      <c r="V86" s="125"/>
      <c r="W86" s="125"/>
      <c r="X86" s="125"/>
    </row>
    <row r="87" spans="2:24" x14ac:dyDescent="0.25">
      <c r="C87" s="44"/>
      <c r="D87" s="44"/>
      <c r="E87" s="44"/>
      <c r="F87" s="44"/>
      <c r="G87" s="44"/>
      <c r="H87" s="44"/>
      <c r="I87" s="44"/>
      <c r="J87" s="125"/>
      <c r="K87" s="125"/>
      <c r="L87" s="125"/>
      <c r="M87" s="125"/>
      <c r="Q87" s="125"/>
      <c r="R87" s="125"/>
      <c r="S87" s="125"/>
      <c r="T87" s="125"/>
      <c r="U87" s="125"/>
      <c r="V87" s="125"/>
      <c r="W87" s="125"/>
      <c r="X87" s="125"/>
    </row>
    <row r="89" spans="2:24" x14ac:dyDescent="0.25">
      <c r="B89" s="12" t="s">
        <v>19</v>
      </c>
    </row>
    <row r="90" spans="2:24" x14ac:dyDescent="0.25">
      <c r="C90" s="1" t="s">
        <v>20</v>
      </c>
      <c r="D90" s="1" t="s">
        <v>21</v>
      </c>
      <c r="E90" s="1" t="s">
        <v>22</v>
      </c>
    </row>
    <row r="91" spans="2:24" x14ac:dyDescent="0.25">
      <c r="B91" s="3" t="s">
        <v>16</v>
      </c>
      <c r="C91" s="31">
        <f>C173</f>
        <v>41.015782455420521</v>
      </c>
      <c r="D91" s="31">
        <f>C118</f>
        <v>97.569975436077101</v>
      </c>
      <c r="E91" s="31">
        <f>C72</f>
        <v>97.903785507116041</v>
      </c>
    </row>
    <row r="92" spans="2:24" x14ac:dyDescent="0.25">
      <c r="B92" s="3" t="s">
        <v>17</v>
      </c>
      <c r="C92" s="31">
        <f t="shared" ref="C92" si="10">C174</f>
        <v>0</v>
      </c>
      <c r="D92" s="31">
        <f t="shared" ref="D92" si="11">C119</f>
        <v>1.1969428901423886</v>
      </c>
      <c r="E92" s="31">
        <f>C73</f>
        <v>4.1758563973078937</v>
      </c>
    </row>
    <row r="93" spans="2:24" x14ac:dyDescent="0.25">
      <c r="B93" s="3" t="s">
        <v>18</v>
      </c>
      <c r="C93" s="31">
        <f>C175</f>
        <v>0</v>
      </c>
      <c r="D93" s="31">
        <f>C120</f>
        <v>13.250301</v>
      </c>
      <c r="E93" s="31">
        <f>C74</f>
        <v>70.032448571428574</v>
      </c>
    </row>
    <row r="107" spans="1:24" s="14" customFormat="1" x14ac:dyDescent="0.25">
      <c r="A107" s="46"/>
      <c r="B107" s="15" t="s">
        <v>26</v>
      </c>
      <c r="C107" s="13"/>
      <c r="D107" s="13"/>
      <c r="E107" s="13"/>
      <c r="F107" s="13"/>
      <c r="G107" s="13"/>
      <c r="H107" s="13"/>
      <c r="I107" s="13"/>
      <c r="J107" s="126"/>
      <c r="K107" s="126"/>
      <c r="L107" s="126"/>
      <c r="M107" s="126"/>
      <c r="Q107" s="126"/>
      <c r="R107" s="126"/>
      <c r="S107" s="126"/>
      <c r="T107" s="126"/>
      <c r="U107" s="126"/>
      <c r="V107" s="126"/>
      <c r="W107" s="126"/>
      <c r="X107" s="126"/>
    </row>
    <row r="109" spans="1:24" x14ac:dyDescent="0.25">
      <c r="B109" s="12" t="s">
        <v>1</v>
      </c>
    </row>
    <row r="110" spans="1:24" ht="38.25" x14ac:dyDescent="0.25">
      <c r="B110" s="37" t="s">
        <v>2</v>
      </c>
      <c r="C110" s="36" t="s">
        <v>3</v>
      </c>
      <c r="D110" s="37" t="s">
        <v>4</v>
      </c>
      <c r="E110" s="38" t="s">
        <v>5</v>
      </c>
      <c r="F110" s="39" t="s">
        <v>6</v>
      </c>
      <c r="G110" s="37" t="s">
        <v>7</v>
      </c>
      <c r="H110" s="36" t="s">
        <v>8</v>
      </c>
      <c r="I110" s="36" t="s">
        <v>9</v>
      </c>
      <c r="K110" s="184" t="s">
        <v>46</v>
      </c>
      <c r="L110" s="185"/>
    </row>
    <row r="111" spans="1:24" ht="16.5" customHeight="1" x14ac:dyDescent="0.25">
      <c r="B111" s="9" t="s">
        <v>10</v>
      </c>
      <c r="C111" s="19">
        <f>C164</f>
        <v>18523100</v>
      </c>
      <c r="D111" s="20">
        <f>K111+D164</f>
        <v>18523100</v>
      </c>
      <c r="E111" s="21">
        <f>G164</f>
        <v>7597394.3999999994</v>
      </c>
      <c r="F111" s="22">
        <v>10475589.719999999</v>
      </c>
      <c r="G111" s="20">
        <f t="shared" ref="G111:G114" si="12">F111+E111</f>
        <v>18072984.119999997</v>
      </c>
      <c r="H111" s="19">
        <f>D111-G111</f>
        <v>450115.88000000268</v>
      </c>
      <c r="I111" s="19">
        <f>G111/D111*100</f>
        <v>97.569975436077101</v>
      </c>
      <c r="K111" s="186"/>
      <c r="L111" s="185"/>
    </row>
    <row r="112" spans="1:24" ht="16.5" customHeight="1" x14ac:dyDescent="0.25">
      <c r="B112" s="10" t="s">
        <v>11</v>
      </c>
      <c r="C112" s="19">
        <f t="shared" ref="C112" si="13">C165</f>
        <v>6181868</v>
      </c>
      <c r="D112" s="20">
        <f>K112+D165</f>
        <v>6186235</v>
      </c>
      <c r="E112" s="21">
        <f t="shared" ref="E112" si="14">G165</f>
        <v>0</v>
      </c>
      <c r="F112" s="26">
        <v>74045.7</v>
      </c>
      <c r="G112" s="20">
        <f t="shared" si="12"/>
        <v>74045.7</v>
      </c>
      <c r="H112" s="19">
        <f t="shared" ref="H112:H114" si="15">D112-G112</f>
        <v>6112189.2999999998</v>
      </c>
      <c r="I112" s="19">
        <f t="shared" ref="I112:I114" si="16">G112/D112*100</f>
        <v>1.1969428901423886</v>
      </c>
      <c r="K112" s="185">
        <v>1194</v>
      </c>
      <c r="L112" s="185"/>
    </row>
    <row r="113" spans="2:24" ht="16.5" customHeight="1" x14ac:dyDescent="0.25">
      <c r="B113" s="11" t="s">
        <v>12</v>
      </c>
      <c r="C113" s="19">
        <f>C166</f>
        <v>0</v>
      </c>
      <c r="D113" s="45">
        <f>K113+D166</f>
        <v>5000000</v>
      </c>
      <c r="E113" s="21">
        <f>G166</f>
        <v>0</v>
      </c>
      <c r="F113" s="30">
        <v>662515.05000000005</v>
      </c>
      <c r="G113" s="20">
        <f t="shared" si="12"/>
        <v>662515.05000000005</v>
      </c>
      <c r="H113" s="19">
        <f t="shared" si="15"/>
        <v>4337484.95</v>
      </c>
      <c r="I113" s="19">
        <f t="shared" si="16"/>
        <v>13.250301</v>
      </c>
      <c r="K113" s="186">
        <v>4300000</v>
      </c>
      <c r="L113" s="185"/>
    </row>
    <row r="114" spans="2:24" ht="16.5" customHeight="1" x14ac:dyDescent="0.25">
      <c r="B114" s="37" t="s">
        <v>13</v>
      </c>
      <c r="C114" s="156">
        <f>SUM(C111:C113)</f>
        <v>24704968</v>
      </c>
      <c r="D114" s="157">
        <f>SUM(D111:D113)</f>
        <v>29709335</v>
      </c>
      <c r="E114" s="158">
        <f>G167</f>
        <v>7597394.3999999994</v>
      </c>
      <c r="F114" s="159">
        <f>SUM(F111:F113)</f>
        <v>11212150.469999999</v>
      </c>
      <c r="G114" s="157">
        <f t="shared" si="12"/>
        <v>18809544.869999997</v>
      </c>
      <c r="H114" s="156">
        <f t="shared" si="15"/>
        <v>10899790.130000003</v>
      </c>
      <c r="I114" s="160">
        <f t="shared" si="16"/>
        <v>63.311901360296339</v>
      </c>
      <c r="K114" s="186">
        <f>SUM(K111:K113)</f>
        <v>4301194</v>
      </c>
      <c r="L114" s="185"/>
    </row>
    <row r="115" spans="2:24" x14ac:dyDescent="0.25">
      <c r="K115" s="185"/>
      <c r="L115" s="185"/>
    </row>
    <row r="116" spans="2:24" x14ac:dyDescent="0.25">
      <c r="K116" s="185"/>
      <c r="L116" s="185"/>
    </row>
    <row r="117" spans="2:24" x14ac:dyDescent="0.25">
      <c r="B117" s="191" t="s">
        <v>15</v>
      </c>
      <c r="C117" s="123"/>
    </row>
    <row r="118" spans="2:24" x14ac:dyDescent="0.25">
      <c r="B118" s="190" t="s">
        <v>16</v>
      </c>
      <c r="C118" s="193">
        <f>I111</f>
        <v>97.569975436077101</v>
      </c>
    </row>
    <row r="119" spans="2:24" x14ac:dyDescent="0.25">
      <c r="B119" s="190" t="s">
        <v>17</v>
      </c>
      <c r="C119" s="193">
        <f>I112</f>
        <v>1.1969428901423886</v>
      </c>
    </row>
    <row r="120" spans="2:24" x14ac:dyDescent="0.25">
      <c r="B120" s="190" t="s">
        <v>18</v>
      </c>
      <c r="C120" s="193">
        <f>I113</f>
        <v>13.250301</v>
      </c>
    </row>
    <row r="121" spans="2:24" x14ac:dyDescent="0.25">
      <c r="B121" s="190"/>
      <c r="C121" s="123"/>
    </row>
    <row r="122" spans="2:24" x14ac:dyDescent="0.25">
      <c r="B122" s="190"/>
      <c r="C122" s="123"/>
    </row>
    <row r="123" spans="2:24" x14ac:dyDescent="0.25">
      <c r="B123" s="190"/>
      <c r="C123" s="123"/>
    </row>
    <row r="124" spans="2:24" x14ac:dyDescent="0.25">
      <c r="B124" s="190"/>
      <c r="C124" s="123"/>
    </row>
    <row r="125" spans="2:24" x14ac:dyDescent="0.25">
      <c r="B125" s="190"/>
      <c r="C125" s="123"/>
    </row>
    <row r="126" spans="2:24" x14ac:dyDescent="0.25">
      <c r="B126" s="190"/>
      <c r="C126" s="123"/>
    </row>
    <row r="127" spans="2:24" x14ac:dyDescent="0.25">
      <c r="C127" s="44"/>
      <c r="D127" s="44"/>
      <c r="E127" s="44"/>
      <c r="F127" s="44"/>
      <c r="G127" s="44"/>
      <c r="H127" s="44"/>
      <c r="I127" s="44"/>
      <c r="J127" s="125"/>
      <c r="K127" s="125"/>
      <c r="L127" s="125"/>
      <c r="M127" s="125">
        <v>0</v>
      </c>
      <c r="Q127" s="125"/>
      <c r="R127" s="125"/>
      <c r="S127" s="125"/>
      <c r="T127" s="125"/>
      <c r="U127" s="125"/>
      <c r="V127" s="125"/>
      <c r="W127" s="125"/>
      <c r="X127" s="125"/>
    </row>
    <row r="128" spans="2:24" x14ac:dyDescent="0.25">
      <c r="C128" s="44"/>
      <c r="D128" s="44"/>
      <c r="E128" s="44"/>
      <c r="F128" s="44"/>
      <c r="G128" s="44"/>
      <c r="H128" s="44"/>
      <c r="I128" s="44"/>
      <c r="J128" s="125"/>
      <c r="K128" s="125"/>
      <c r="L128" s="125"/>
      <c r="M128" s="125"/>
      <c r="Q128" s="125"/>
      <c r="R128" s="125"/>
      <c r="S128" s="125"/>
      <c r="T128" s="125"/>
      <c r="U128" s="125"/>
      <c r="V128" s="125"/>
      <c r="W128" s="125"/>
      <c r="X128" s="125"/>
    </row>
    <row r="129" spans="2:24" x14ac:dyDescent="0.25">
      <c r="C129" s="44"/>
      <c r="D129" s="44"/>
      <c r="E129" s="44"/>
      <c r="F129" s="44"/>
      <c r="G129" s="44"/>
      <c r="H129" s="44"/>
      <c r="I129" s="44"/>
      <c r="J129" s="125"/>
      <c r="K129" s="125"/>
      <c r="L129" s="125"/>
      <c r="M129" s="125"/>
      <c r="Q129" s="125"/>
      <c r="R129" s="125"/>
      <c r="S129" s="125"/>
      <c r="T129" s="125"/>
      <c r="U129" s="125"/>
      <c r="V129" s="125"/>
      <c r="W129" s="125"/>
      <c r="X129" s="125"/>
    </row>
    <row r="130" spans="2:24" x14ac:dyDescent="0.25">
      <c r="C130" s="44"/>
      <c r="D130" s="44"/>
      <c r="E130" s="44"/>
      <c r="F130" s="44"/>
      <c r="G130" s="44"/>
      <c r="H130" s="44"/>
      <c r="I130" s="44"/>
      <c r="J130" s="125"/>
      <c r="K130" s="125"/>
      <c r="L130" s="125"/>
      <c r="M130" s="125"/>
      <c r="Q130" s="125"/>
      <c r="R130" s="125"/>
      <c r="S130" s="125"/>
      <c r="T130" s="125"/>
      <c r="U130" s="125"/>
      <c r="V130" s="125"/>
      <c r="W130" s="125"/>
      <c r="X130" s="125"/>
    </row>
    <row r="131" spans="2:24" x14ac:dyDescent="0.25">
      <c r="C131" s="44"/>
      <c r="D131" s="44"/>
      <c r="E131" s="44"/>
      <c r="F131" s="44"/>
      <c r="G131" s="44"/>
      <c r="H131" s="44"/>
      <c r="I131" s="44"/>
      <c r="J131" s="125"/>
      <c r="K131" s="125"/>
      <c r="L131" s="125"/>
      <c r="M131" s="125"/>
      <c r="Q131" s="125"/>
      <c r="R131" s="125"/>
      <c r="S131" s="125"/>
      <c r="T131" s="125"/>
      <c r="U131" s="125"/>
      <c r="V131" s="125"/>
      <c r="W131" s="125"/>
      <c r="X131" s="125"/>
    </row>
    <row r="132" spans="2:24" x14ac:dyDescent="0.25">
      <c r="C132" s="44"/>
      <c r="D132" s="44"/>
      <c r="E132" s="44"/>
      <c r="F132" s="44"/>
      <c r="G132" s="44"/>
      <c r="H132" s="44"/>
      <c r="I132" s="44"/>
      <c r="J132" s="125"/>
      <c r="K132" s="125"/>
      <c r="L132" s="125"/>
      <c r="M132" s="125"/>
      <c r="Q132" s="125"/>
      <c r="R132" s="125"/>
      <c r="S132" s="125"/>
      <c r="T132" s="125"/>
      <c r="U132" s="125"/>
      <c r="V132" s="125"/>
      <c r="W132" s="125"/>
      <c r="X132" s="125"/>
    </row>
    <row r="133" spans="2:24" x14ac:dyDescent="0.25">
      <c r="C133" s="44"/>
      <c r="D133" s="44"/>
      <c r="E133" s="44"/>
      <c r="F133" s="44"/>
      <c r="G133" s="44"/>
      <c r="H133" s="44"/>
      <c r="I133" s="44"/>
      <c r="J133" s="125"/>
      <c r="K133" s="125"/>
      <c r="L133" s="125"/>
      <c r="M133" s="125"/>
      <c r="Q133" s="125"/>
      <c r="R133" s="125"/>
      <c r="S133" s="125"/>
      <c r="T133" s="125"/>
      <c r="U133" s="125"/>
      <c r="V133" s="125"/>
      <c r="W133" s="125"/>
      <c r="X133" s="125"/>
    </row>
    <row r="134" spans="2:24" x14ac:dyDescent="0.25">
      <c r="C134" s="44"/>
      <c r="D134" s="44"/>
      <c r="E134" s="44"/>
      <c r="F134" s="44"/>
      <c r="G134" s="44"/>
      <c r="H134" s="44"/>
      <c r="I134" s="44"/>
      <c r="J134" s="125"/>
      <c r="K134" s="125"/>
      <c r="L134" s="125"/>
      <c r="M134" s="125"/>
      <c r="Q134" s="125"/>
      <c r="R134" s="125"/>
      <c r="S134" s="125"/>
      <c r="T134" s="125"/>
      <c r="U134" s="125"/>
      <c r="V134" s="125"/>
      <c r="W134" s="125"/>
      <c r="X134" s="125"/>
    </row>
    <row r="135" spans="2:24" x14ac:dyDescent="0.25">
      <c r="C135" s="44"/>
      <c r="D135" s="44"/>
      <c r="E135" s="44"/>
      <c r="F135" s="44"/>
      <c r="G135" s="44"/>
      <c r="H135" s="44"/>
      <c r="I135" s="44"/>
      <c r="J135" s="125"/>
      <c r="K135" s="125"/>
      <c r="L135" s="125"/>
      <c r="M135" s="125"/>
      <c r="Q135" s="125"/>
      <c r="R135" s="125"/>
      <c r="S135" s="125"/>
      <c r="T135" s="125"/>
      <c r="U135" s="125"/>
      <c r="V135" s="125"/>
      <c r="W135" s="125"/>
      <c r="X135" s="125"/>
    </row>
    <row r="136" spans="2:24" x14ac:dyDescent="0.25">
      <c r="C136" s="44"/>
      <c r="D136" s="44"/>
      <c r="E136" s="44"/>
      <c r="F136" s="44"/>
      <c r="G136" s="44"/>
      <c r="H136" s="44"/>
      <c r="I136" s="44"/>
      <c r="J136" s="125"/>
      <c r="K136" s="125"/>
      <c r="L136" s="125"/>
      <c r="M136" s="125"/>
      <c r="Q136" s="125"/>
      <c r="R136" s="125"/>
      <c r="S136" s="125"/>
      <c r="T136" s="125"/>
      <c r="U136" s="125"/>
      <c r="V136" s="125"/>
      <c r="W136" s="125"/>
      <c r="X136" s="125"/>
    </row>
    <row r="139" spans="2:24" x14ac:dyDescent="0.25">
      <c r="B139" s="12" t="s">
        <v>19</v>
      </c>
    </row>
    <row r="140" spans="2:24" x14ac:dyDescent="0.25">
      <c r="C140" s="1" t="s">
        <v>20</v>
      </c>
      <c r="D140" s="1" t="s">
        <v>21</v>
      </c>
    </row>
    <row r="141" spans="2:24" x14ac:dyDescent="0.25">
      <c r="B141" s="3" t="s">
        <v>16</v>
      </c>
      <c r="C141" s="31">
        <f>C173</f>
        <v>41.015782455420521</v>
      </c>
      <c r="D141" s="31">
        <f>C118</f>
        <v>97.569975436077101</v>
      </c>
    </row>
    <row r="142" spans="2:24" x14ac:dyDescent="0.25">
      <c r="B142" s="3" t="s">
        <v>17</v>
      </c>
      <c r="C142" s="31">
        <f t="shared" ref="C142" si="17">C174</f>
        <v>0</v>
      </c>
      <c r="D142" s="31">
        <f>C119</f>
        <v>1.1969428901423886</v>
      </c>
    </row>
    <row r="143" spans="2:24" x14ac:dyDescent="0.25">
      <c r="B143" s="3" t="s">
        <v>18</v>
      </c>
      <c r="C143" s="31">
        <f>C175</f>
        <v>0</v>
      </c>
      <c r="D143" s="31">
        <f>C120</f>
        <v>13.250301</v>
      </c>
    </row>
    <row r="156" spans="1:24" x14ac:dyDescent="0.25">
      <c r="C156" s="44"/>
      <c r="D156" s="44"/>
      <c r="E156" s="44"/>
      <c r="F156" s="44"/>
      <c r="G156" s="44"/>
      <c r="H156" s="44"/>
      <c r="I156" s="44"/>
      <c r="J156" s="125"/>
      <c r="K156" s="125"/>
      <c r="L156" s="125"/>
      <c r="M156" s="125"/>
      <c r="Q156" s="125"/>
      <c r="R156" s="125"/>
      <c r="S156" s="125"/>
      <c r="T156" s="125"/>
      <c r="U156" s="125"/>
      <c r="V156" s="125"/>
      <c r="W156" s="125"/>
      <c r="X156" s="125"/>
    </row>
    <row r="157" spans="1:24" x14ac:dyDescent="0.25">
      <c r="C157" s="44"/>
      <c r="D157" s="44"/>
      <c r="E157" s="44"/>
      <c r="F157" s="44"/>
      <c r="G157" s="44"/>
      <c r="H157" s="44"/>
      <c r="I157" s="44"/>
      <c r="J157" s="125"/>
      <c r="K157" s="125"/>
      <c r="L157" s="125"/>
      <c r="M157" s="125"/>
      <c r="Q157" s="125"/>
      <c r="R157" s="125"/>
      <c r="S157" s="125"/>
      <c r="T157" s="125"/>
      <c r="U157" s="125"/>
      <c r="V157" s="125"/>
      <c r="W157" s="125"/>
      <c r="X157" s="125"/>
    </row>
    <row r="158" spans="1:24" x14ac:dyDescent="0.25">
      <c r="C158" s="44"/>
      <c r="D158" s="44"/>
      <c r="E158" s="44"/>
      <c r="F158" s="44"/>
      <c r="G158" s="44"/>
      <c r="H158" s="44"/>
      <c r="I158" s="44"/>
      <c r="J158" s="125"/>
      <c r="K158" s="125"/>
      <c r="L158" s="125"/>
      <c r="M158" s="125"/>
      <c r="Q158" s="125"/>
      <c r="R158" s="125"/>
      <c r="S158" s="125"/>
      <c r="T158" s="125"/>
      <c r="U158" s="125"/>
      <c r="V158" s="125"/>
      <c r="W158" s="125"/>
      <c r="X158" s="125"/>
    </row>
    <row r="160" spans="1:24" s="14" customFormat="1" x14ac:dyDescent="0.25">
      <c r="A160" s="46"/>
      <c r="B160" s="15" t="s">
        <v>27</v>
      </c>
      <c r="C160" s="13"/>
      <c r="D160" s="13"/>
      <c r="E160" s="13"/>
      <c r="F160" s="13"/>
      <c r="G160" s="13"/>
      <c r="H160" s="13"/>
      <c r="I160" s="13"/>
      <c r="J160" s="126"/>
      <c r="K160" s="126"/>
      <c r="L160" s="126"/>
      <c r="M160" s="126"/>
      <c r="Q160" s="126"/>
      <c r="R160" s="126"/>
      <c r="S160" s="126"/>
      <c r="T160" s="126"/>
      <c r="U160" s="126"/>
      <c r="V160" s="126"/>
      <c r="W160" s="126"/>
      <c r="X160" s="126"/>
    </row>
    <row r="162" spans="2:11" x14ac:dyDescent="0.25">
      <c r="B162" s="12" t="s">
        <v>1</v>
      </c>
    </row>
    <row r="163" spans="2:11" ht="45" x14ac:dyDescent="0.25">
      <c r="B163" s="161" t="s">
        <v>2</v>
      </c>
      <c r="C163" s="162" t="s">
        <v>3</v>
      </c>
      <c r="D163" s="163" t="s">
        <v>4</v>
      </c>
      <c r="E163" s="164" t="s">
        <v>5</v>
      </c>
      <c r="F163" s="165" t="s">
        <v>6</v>
      </c>
      <c r="G163" s="163" t="s">
        <v>7</v>
      </c>
      <c r="H163" s="162" t="s">
        <v>8</v>
      </c>
      <c r="I163" s="162" t="s">
        <v>9</v>
      </c>
      <c r="K163" s="123" t="s">
        <v>46</v>
      </c>
    </row>
    <row r="164" spans="2:11" ht="15" x14ac:dyDescent="0.25">
      <c r="B164" s="166" t="s">
        <v>10</v>
      </c>
      <c r="C164" s="167">
        <v>18523100</v>
      </c>
      <c r="D164" s="168">
        <f>C164+K164</f>
        <v>18523100</v>
      </c>
      <c r="E164" s="169">
        <v>0</v>
      </c>
      <c r="F164" s="170">
        <v>7597394.3999999994</v>
      </c>
      <c r="G164" s="168">
        <f t="shared" ref="G164:G166" si="18">F164+E164</f>
        <v>7597394.3999999994</v>
      </c>
      <c r="H164" s="167">
        <f>D164-G164</f>
        <v>10925705.600000001</v>
      </c>
      <c r="I164" s="167">
        <f>G164/D164*100</f>
        <v>41.015782455420521</v>
      </c>
      <c r="K164" s="147"/>
    </row>
    <row r="165" spans="2:11" ht="15" x14ac:dyDescent="0.25">
      <c r="B165" s="171" t="s">
        <v>11</v>
      </c>
      <c r="C165" s="172">
        <v>6181868</v>
      </c>
      <c r="D165" s="168">
        <f t="shared" ref="D165:D166" si="19">C165+K165</f>
        <v>6185041</v>
      </c>
      <c r="E165" s="173">
        <v>0</v>
      </c>
      <c r="F165" s="174">
        <v>0</v>
      </c>
      <c r="G165" s="168">
        <f t="shared" si="18"/>
        <v>0</v>
      </c>
      <c r="H165" s="167">
        <f t="shared" ref="H165:H167" si="20">D165-G165</f>
        <v>6185041</v>
      </c>
      <c r="I165" s="167">
        <f t="shared" ref="I165:I166" si="21">G165/D165*100</f>
        <v>0</v>
      </c>
      <c r="K165" s="124">
        <v>3173</v>
      </c>
    </row>
    <row r="166" spans="2:11" ht="15" x14ac:dyDescent="0.25">
      <c r="B166" s="175" t="s">
        <v>12</v>
      </c>
      <c r="C166" s="176">
        <v>0</v>
      </c>
      <c r="D166" s="168">
        <f t="shared" si="19"/>
        <v>700000</v>
      </c>
      <c r="E166" s="177">
        <v>0</v>
      </c>
      <c r="F166" s="178">
        <v>0</v>
      </c>
      <c r="G166" s="168">
        <f t="shared" si="18"/>
        <v>0</v>
      </c>
      <c r="H166" s="167">
        <f t="shared" si="20"/>
        <v>700000</v>
      </c>
      <c r="I166" s="167">
        <f t="shared" si="21"/>
        <v>0</v>
      </c>
      <c r="K166" s="147">
        <v>700000</v>
      </c>
    </row>
    <row r="167" spans="2:11" ht="15" x14ac:dyDescent="0.25">
      <c r="B167" s="161" t="s">
        <v>13</v>
      </c>
      <c r="C167" s="179">
        <f>SUM(C164:C166)</f>
        <v>24704968</v>
      </c>
      <c r="D167" s="180">
        <f>SUM(D164:D166)</f>
        <v>25408141</v>
      </c>
      <c r="E167" s="181">
        <f>SUM(E164:E166)</f>
        <v>0</v>
      </c>
      <c r="F167" s="182">
        <f>SUM(F164:F166)</f>
        <v>7597394.3999999994</v>
      </c>
      <c r="G167" s="180">
        <f t="shared" ref="G167" si="22">F167+E167</f>
        <v>7597394.3999999994</v>
      </c>
      <c r="H167" s="179">
        <f t="shared" si="20"/>
        <v>17810746.600000001</v>
      </c>
      <c r="I167" s="183">
        <f t="shared" ref="I167" si="23">G167/D167*100</f>
        <v>29.901417817226374</v>
      </c>
      <c r="K167" s="147">
        <f>SUM(K164:K166)</f>
        <v>703173</v>
      </c>
    </row>
    <row r="170" spans="2:11" x14ac:dyDescent="0.25">
      <c r="B170" s="188"/>
      <c r="C170" s="184"/>
    </row>
    <row r="171" spans="2:11" x14ac:dyDescent="0.25">
      <c r="B171" s="188"/>
      <c r="C171" s="184"/>
    </row>
    <row r="172" spans="2:11" x14ac:dyDescent="0.25">
      <c r="B172" s="189" t="s">
        <v>15</v>
      </c>
      <c r="C172" s="184"/>
    </row>
    <row r="173" spans="2:11" x14ac:dyDescent="0.25">
      <c r="B173" s="188" t="s">
        <v>16</v>
      </c>
      <c r="C173" s="192">
        <f>I164</f>
        <v>41.015782455420521</v>
      </c>
    </row>
    <row r="174" spans="2:11" x14ac:dyDescent="0.25">
      <c r="B174" s="188" t="s">
        <v>17</v>
      </c>
      <c r="C174" s="192">
        <f>I165</f>
        <v>0</v>
      </c>
    </row>
    <row r="175" spans="2:11" x14ac:dyDescent="0.25">
      <c r="B175" s="188" t="s">
        <v>18</v>
      </c>
      <c r="C175" s="192">
        <f>I166</f>
        <v>0</v>
      </c>
    </row>
    <row r="176" spans="2:11" x14ac:dyDescent="0.25">
      <c r="B176" s="188"/>
      <c r="C176" s="184"/>
    </row>
    <row r="177" spans="2:24" x14ac:dyDescent="0.25">
      <c r="B177" s="188"/>
      <c r="C177" s="184"/>
    </row>
    <row r="178" spans="2:24" x14ac:dyDescent="0.25">
      <c r="B178" s="188"/>
      <c r="C178" s="184"/>
    </row>
    <row r="179" spans="2:24" x14ac:dyDescent="0.25">
      <c r="B179" s="190"/>
    </row>
    <row r="180" spans="2:24" x14ac:dyDescent="0.25">
      <c r="B180" s="190"/>
    </row>
    <row r="181" spans="2:24" x14ac:dyDescent="0.25">
      <c r="B181" s="190"/>
    </row>
    <row r="183" spans="2:24" x14ac:dyDescent="0.25">
      <c r="C183" s="44"/>
      <c r="D183" s="44"/>
      <c r="E183" s="44"/>
      <c r="F183" s="44"/>
      <c r="G183" s="44"/>
      <c r="H183" s="44"/>
      <c r="I183" s="44"/>
      <c r="J183" s="125"/>
      <c r="K183" s="125"/>
      <c r="L183" s="125"/>
      <c r="M183" s="125"/>
      <c r="Q183" s="125"/>
      <c r="R183" s="125"/>
      <c r="S183" s="125"/>
      <c r="T183" s="125"/>
      <c r="U183" s="125"/>
      <c r="V183" s="125"/>
      <c r="W183" s="125"/>
      <c r="X183" s="125"/>
    </row>
    <row r="184" spans="2:24" x14ac:dyDescent="0.25">
      <c r="C184" s="44"/>
      <c r="D184" s="44"/>
      <c r="E184" s="44"/>
      <c r="F184" s="44"/>
      <c r="G184" s="44"/>
      <c r="H184" s="44"/>
      <c r="I184" s="44"/>
      <c r="J184" s="125"/>
      <c r="K184" s="125"/>
      <c r="L184" s="125"/>
      <c r="M184" s="125"/>
      <c r="Q184" s="125"/>
      <c r="R184" s="125"/>
      <c r="S184" s="125"/>
      <c r="T184" s="125"/>
      <c r="U184" s="125"/>
      <c r="V184" s="125"/>
      <c r="W184" s="125"/>
      <c r="X184" s="125"/>
    </row>
    <row r="185" spans="2:24" x14ac:dyDescent="0.25">
      <c r="C185" s="44"/>
      <c r="D185" s="44"/>
      <c r="E185" s="44"/>
      <c r="F185" s="44"/>
      <c r="G185" s="44"/>
      <c r="H185" s="44"/>
      <c r="I185" s="44"/>
      <c r="J185" s="125"/>
      <c r="K185" s="125"/>
      <c r="L185" s="125"/>
      <c r="M185" s="125"/>
      <c r="Q185" s="125"/>
      <c r="R185" s="125"/>
      <c r="S185" s="125"/>
      <c r="T185" s="125"/>
      <c r="U185" s="125"/>
      <c r="V185" s="125"/>
      <c r="W185" s="125"/>
      <c r="X185" s="125"/>
    </row>
    <row r="186" spans="2:24" x14ac:dyDescent="0.25">
      <c r="C186" s="44"/>
      <c r="D186" s="44"/>
      <c r="E186" s="44"/>
      <c r="F186" s="44"/>
      <c r="G186" s="44"/>
      <c r="H186" s="44"/>
      <c r="I186" s="44"/>
      <c r="J186" s="125"/>
      <c r="K186" s="125"/>
      <c r="L186" s="125"/>
      <c r="M186" s="125"/>
      <c r="Q186" s="125"/>
      <c r="R186" s="125"/>
      <c r="S186" s="125"/>
      <c r="T186" s="125"/>
      <c r="U186" s="125"/>
      <c r="V186" s="125"/>
      <c r="W186" s="125"/>
      <c r="X186" s="125"/>
    </row>
    <row r="187" spans="2:24" x14ac:dyDescent="0.25">
      <c r="C187" s="44"/>
      <c r="D187" s="44"/>
      <c r="E187" s="44"/>
      <c r="F187" s="44"/>
      <c r="G187" s="44"/>
      <c r="H187" s="44"/>
      <c r="I187" s="44"/>
      <c r="J187" s="125"/>
      <c r="K187" s="125"/>
      <c r="L187" s="125"/>
      <c r="M187" s="125"/>
      <c r="Q187" s="125"/>
      <c r="R187" s="125"/>
      <c r="S187" s="125"/>
      <c r="T187" s="125"/>
      <c r="U187" s="125"/>
      <c r="V187" s="125"/>
      <c r="W187" s="125"/>
      <c r="X187" s="125"/>
    </row>
    <row r="188" spans="2:24" x14ac:dyDescent="0.25">
      <c r="C188" s="44"/>
      <c r="D188" s="44"/>
      <c r="E188" s="44"/>
      <c r="F188" s="44"/>
      <c r="G188" s="44"/>
      <c r="H188" s="44"/>
      <c r="I188" s="44"/>
      <c r="J188" s="125"/>
      <c r="K188" s="125"/>
      <c r="L188" s="125"/>
      <c r="M188" s="125"/>
      <c r="Q188" s="125"/>
      <c r="R188" s="125"/>
      <c r="S188" s="125"/>
      <c r="T188" s="125"/>
      <c r="U188" s="125"/>
      <c r="V188" s="125"/>
      <c r="W188" s="125"/>
      <c r="X188" s="125"/>
    </row>
    <row r="189" spans="2:24" x14ac:dyDescent="0.25">
      <c r="C189" s="44"/>
      <c r="D189" s="44"/>
      <c r="E189" s="44"/>
      <c r="F189" s="44"/>
      <c r="G189" s="44"/>
      <c r="H189" s="44"/>
      <c r="I189" s="44"/>
      <c r="J189" s="125"/>
      <c r="K189" s="125"/>
      <c r="L189" s="125"/>
      <c r="M189" s="125"/>
      <c r="Q189" s="125"/>
      <c r="R189" s="125"/>
      <c r="S189" s="125"/>
      <c r="T189" s="125"/>
      <c r="U189" s="125"/>
      <c r="V189" s="125"/>
      <c r="W189" s="125"/>
      <c r="X189" s="125"/>
    </row>
    <row r="190" spans="2:24" x14ac:dyDescent="0.25">
      <c r="C190" s="44"/>
      <c r="D190" s="44"/>
      <c r="E190" s="44"/>
      <c r="F190" s="44"/>
      <c r="G190" s="44"/>
      <c r="H190" s="44"/>
      <c r="I190" s="44"/>
      <c r="J190" s="125"/>
      <c r="K190" s="125"/>
      <c r="L190" s="125"/>
      <c r="M190" s="125"/>
      <c r="Q190" s="125"/>
      <c r="R190" s="125"/>
      <c r="S190" s="125"/>
      <c r="T190" s="125"/>
      <c r="U190" s="125"/>
      <c r="V190" s="125"/>
      <c r="W190" s="125"/>
      <c r="X190" s="125"/>
    </row>
    <row r="191" spans="2:24" x14ac:dyDescent="0.25">
      <c r="C191" s="44"/>
      <c r="D191" s="44"/>
      <c r="E191" s="44"/>
      <c r="F191" s="44"/>
      <c r="G191" s="44"/>
      <c r="H191" s="44"/>
      <c r="I191" s="44"/>
      <c r="J191" s="125"/>
      <c r="K191" s="125"/>
      <c r="L191" s="125"/>
      <c r="M191" s="125"/>
      <c r="Q191" s="125"/>
      <c r="R191" s="125"/>
      <c r="S191" s="125"/>
      <c r="T191" s="125"/>
      <c r="U191" s="125"/>
      <c r="V191" s="125"/>
      <c r="W191" s="125"/>
      <c r="X191" s="125"/>
    </row>
    <row r="192" spans="2:24" x14ac:dyDescent="0.25">
      <c r="C192" s="44"/>
      <c r="D192" s="44"/>
      <c r="E192" s="44"/>
      <c r="F192" s="44"/>
      <c r="G192" s="44"/>
      <c r="H192" s="44"/>
      <c r="I192" s="44"/>
      <c r="J192" s="125"/>
      <c r="K192" s="125"/>
      <c r="L192" s="125"/>
      <c r="M192" s="125"/>
      <c r="Q192" s="125"/>
      <c r="R192" s="125"/>
      <c r="S192" s="125"/>
      <c r="T192" s="125"/>
      <c r="U192" s="125"/>
      <c r="V192" s="125"/>
      <c r="W192" s="125"/>
      <c r="X192" s="125"/>
    </row>
    <row r="194" spans="2:8" x14ac:dyDescent="0.25">
      <c r="B194" s="12" t="s">
        <v>19</v>
      </c>
    </row>
    <row r="195" spans="2:8" x14ac:dyDescent="0.25">
      <c r="C195" s="1" t="s">
        <v>20</v>
      </c>
    </row>
    <row r="196" spans="2:8" x14ac:dyDescent="0.25">
      <c r="B196" s="3" t="s">
        <v>16</v>
      </c>
      <c r="C196" s="31">
        <f>C173</f>
        <v>41.015782455420521</v>
      </c>
      <c r="D196" s="31"/>
      <c r="E196" s="31"/>
    </row>
    <row r="197" spans="2:8" x14ac:dyDescent="0.25">
      <c r="B197" s="3" t="s">
        <v>17</v>
      </c>
      <c r="C197" s="31">
        <f>C174</f>
        <v>0</v>
      </c>
      <c r="D197" s="31"/>
      <c r="E197" s="31"/>
    </row>
    <row r="198" spans="2:8" x14ac:dyDescent="0.25">
      <c r="B198" s="3" t="s">
        <v>18</v>
      </c>
      <c r="C198" s="31">
        <f>C175</f>
        <v>0</v>
      </c>
      <c r="D198" s="31"/>
      <c r="E198" s="31"/>
    </row>
    <row r="199" spans="2:8" x14ac:dyDescent="0.25">
      <c r="C199" s="31"/>
      <c r="D199" s="31"/>
      <c r="E199" s="31"/>
    </row>
    <row r="207" spans="2:8" hidden="1" x14ac:dyDescent="0.25"/>
    <row r="208" spans="2:8" hidden="1" x14ac:dyDescent="0.25">
      <c r="B208" s="3" t="s">
        <v>93</v>
      </c>
      <c r="H208" s="1" t="s">
        <v>92</v>
      </c>
    </row>
    <row r="209" spans="2:22" hidden="1" x14ac:dyDescent="0.25">
      <c r="B209" s="3" t="s">
        <v>86</v>
      </c>
    </row>
    <row r="210" spans="2:22" ht="15" hidden="1" x14ac:dyDescent="0.25">
      <c r="B210" s="108" t="s">
        <v>90</v>
      </c>
      <c r="C210" s="102" t="s">
        <v>62</v>
      </c>
      <c r="D210" s="103" t="s">
        <v>63</v>
      </c>
      <c r="E210" s="103" t="s">
        <v>64</v>
      </c>
      <c r="F210" s="104" t="s">
        <v>65</v>
      </c>
      <c r="G210" s="31"/>
      <c r="H210" s="31"/>
      <c r="I210" s="31"/>
      <c r="J210" s="147"/>
      <c r="K210" s="147"/>
      <c r="L210" s="147"/>
      <c r="M210" s="147"/>
      <c r="N210" s="18"/>
      <c r="O210" s="18"/>
      <c r="P210" s="18"/>
      <c r="Q210" s="147"/>
      <c r="R210" s="147"/>
      <c r="S210" s="147"/>
      <c r="T210" s="147"/>
      <c r="U210" s="147"/>
      <c r="V210" s="147"/>
    </row>
    <row r="211" spans="2:22" ht="15" hidden="1" x14ac:dyDescent="0.25">
      <c r="B211" s="108" t="s">
        <v>94</v>
      </c>
      <c r="C211" s="102">
        <v>18523100</v>
      </c>
      <c r="D211" s="103">
        <v>0</v>
      </c>
      <c r="E211" s="103">
        <v>18523100</v>
      </c>
      <c r="F211" s="104">
        <v>7597394.3999999994</v>
      </c>
      <c r="G211" s="31"/>
      <c r="H211" s="31"/>
      <c r="I211" s="31"/>
      <c r="J211" s="147"/>
      <c r="K211" s="147"/>
      <c r="L211" s="147"/>
      <c r="M211" s="147"/>
      <c r="N211" s="18"/>
      <c r="O211" s="18"/>
      <c r="P211" s="18"/>
      <c r="Q211" s="147"/>
      <c r="R211" s="147"/>
      <c r="S211" s="147"/>
      <c r="T211" s="147"/>
      <c r="U211" s="147"/>
      <c r="V211" s="147"/>
    </row>
    <row r="212" spans="2:22" ht="15" hidden="1" x14ac:dyDescent="0.25">
      <c r="B212" s="109" t="s">
        <v>91</v>
      </c>
      <c r="C212" s="106">
        <v>6181868</v>
      </c>
      <c r="D212" s="110">
        <v>3173</v>
      </c>
      <c r="E212" s="110">
        <v>6185041</v>
      </c>
      <c r="F212" s="111">
        <v>0</v>
      </c>
      <c r="G212" s="31"/>
      <c r="H212" s="31"/>
      <c r="I212" s="31"/>
      <c r="J212" s="147"/>
      <c r="K212" s="147"/>
      <c r="L212" s="147"/>
      <c r="M212" s="147"/>
      <c r="N212" s="18"/>
      <c r="O212" s="18"/>
      <c r="P212" s="18"/>
      <c r="Q212" s="147"/>
      <c r="R212" s="147"/>
      <c r="S212" s="147"/>
      <c r="T212" s="147"/>
      <c r="U212" s="147"/>
      <c r="V212" s="147"/>
    </row>
    <row r="213" spans="2:22" ht="15" hidden="1" x14ac:dyDescent="0.25">
      <c r="B213" s="109" t="s">
        <v>77</v>
      </c>
      <c r="C213" s="106">
        <v>0</v>
      </c>
      <c r="D213" s="110">
        <v>700000</v>
      </c>
      <c r="E213" s="110">
        <v>700000</v>
      </c>
      <c r="F213" s="111">
        <v>0</v>
      </c>
      <c r="G213" s="31"/>
      <c r="H213" s="31"/>
      <c r="I213" s="31"/>
      <c r="J213" s="147"/>
      <c r="K213" s="147"/>
      <c r="L213" s="147"/>
      <c r="M213" s="147"/>
      <c r="N213" s="18"/>
      <c r="O213" s="18"/>
      <c r="P213" s="18"/>
      <c r="Q213" s="147"/>
      <c r="R213" s="147"/>
      <c r="S213" s="147"/>
      <c r="T213" s="147"/>
      <c r="U213" s="147"/>
      <c r="V213" s="147"/>
    </row>
    <row r="214" spans="2:22" ht="15" hidden="1" x14ac:dyDescent="0.25">
      <c r="B214" s="109" t="s">
        <v>69</v>
      </c>
      <c r="C214" s="106"/>
      <c r="D214" s="110"/>
      <c r="E214" s="110"/>
      <c r="F214" s="111"/>
      <c r="G214" s="31"/>
      <c r="H214" s="31"/>
      <c r="I214" s="31"/>
      <c r="J214" s="147"/>
      <c r="K214" s="147"/>
      <c r="L214" s="147"/>
      <c r="M214" s="147"/>
      <c r="N214" s="18"/>
      <c r="O214" s="18"/>
      <c r="P214" s="18"/>
      <c r="Q214" s="147"/>
      <c r="R214" s="147"/>
      <c r="S214" s="147"/>
      <c r="T214" s="147"/>
      <c r="U214" s="147"/>
      <c r="V214" s="147"/>
    </row>
    <row r="215" spans="2:22" ht="15" hidden="1" x14ac:dyDescent="0.25">
      <c r="B215" s="112" t="s">
        <v>70</v>
      </c>
      <c r="C215" s="107">
        <v>24704968</v>
      </c>
      <c r="D215" s="113">
        <v>703173</v>
      </c>
      <c r="E215" s="113">
        <v>25408141</v>
      </c>
      <c r="F215" s="114">
        <v>7597394.3999999994</v>
      </c>
      <c r="G215" s="31"/>
      <c r="H215" s="31"/>
      <c r="I215" s="31"/>
      <c r="J215" s="147"/>
      <c r="K215" s="147"/>
      <c r="L215" s="147"/>
      <c r="M215" s="147"/>
      <c r="N215" s="18"/>
      <c r="O215" s="18"/>
      <c r="P215" s="18"/>
      <c r="Q215" s="147"/>
      <c r="R215" s="147"/>
      <c r="S215" s="147"/>
      <c r="T215" s="147"/>
      <c r="U215" s="147"/>
      <c r="V215" s="147"/>
    </row>
    <row r="216" spans="2:22" hidden="1" x14ac:dyDescent="0.25">
      <c r="B216" s="115"/>
      <c r="C216" s="116"/>
      <c r="D216" s="116"/>
      <c r="E216" s="116"/>
      <c r="F216" s="116"/>
      <c r="G216" s="31"/>
      <c r="H216" s="31"/>
      <c r="I216" s="31"/>
      <c r="J216" s="147"/>
      <c r="K216" s="147"/>
      <c r="L216" s="147"/>
      <c r="M216" s="147"/>
      <c r="N216" s="18"/>
      <c r="O216" s="18"/>
      <c r="P216" s="18"/>
      <c r="Q216" s="147"/>
      <c r="R216" s="147"/>
      <c r="S216" s="147"/>
      <c r="T216" s="147"/>
      <c r="U216" s="147"/>
      <c r="V216" s="147"/>
    </row>
    <row r="217" spans="2:22" hidden="1" x14ac:dyDescent="0.25">
      <c r="B217" s="115" t="s">
        <v>87</v>
      </c>
      <c r="C217" s="116"/>
      <c r="D217" s="116"/>
      <c r="E217" s="116"/>
      <c r="F217" s="116"/>
      <c r="G217" s="31"/>
      <c r="H217" s="31"/>
      <c r="I217" s="31"/>
      <c r="J217" s="147"/>
      <c r="K217" s="147"/>
      <c r="L217" s="147"/>
      <c r="M217" s="147"/>
      <c r="N217" s="18"/>
      <c r="O217" s="18"/>
      <c r="P217" s="18"/>
      <c r="Q217" s="147"/>
      <c r="R217" s="147"/>
      <c r="S217" s="147"/>
      <c r="T217" s="147"/>
      <c r="U217" s="147"/>
      <c r="V217" s="147"/>
    </row>
    <row r="218" spans="2:22" ht="15" hidden="1" x14ac:dyDescent="0.25">
      <c r="B218" s="108" t="s">
        <v>90</v>
      </c>
      <c r="C218" s="102" t="s">
        <v>62</v>
      </c>
      <c r="D218" s="103" t="s">
        <v>63</v>
      </c>
      <c r="E218" s="103" t="s">
        <v>64</v>
      </c>
      <c r="F218" s="104" t="s">
        <v>65</v>
      </c>
      <c r="G218" s="31"/>
      <c r="H218" s="31"/>
      <c r="I218" s="31"/>
      <c r="J218" s="147"/>
      <c r="K218" s="147"/>
      <c r="L218" s="147"/>
      <c r="M218" s="147"/>
      <c r="N218" s="18"/>
      <c r="O218" s="18"/>
      <c r="P218" s="18"/>
      <c r="Q218" s="147"/>
      <c r="R218" s="147"/>
      <c r="S218" s="147"/>
      <c r="T218" s="147"/>
      <c r="U218" s="147"/>
      <c r="V218" s="147"/>
    </row>
    <row r="219" spans="2:22" ht="15" hidden="1" x14ac:dyDescent="0.25">
      <c r="B219" s="108" t="s">
        <v>94</v>
      </c>
      <c r="C219" s="102">
        <v>18523100</v>
      </c>
      <c r="D219" s="103">
        <v>0</v>
      </c>
      <c r="E219" s="103">
        <v>18523100</v>
      </c>
      <c r="F219" s="104">
        <v>18072984.120000001</v>
      </c>
      <c r="G219" s="31"/>
      <c r="H219" s="31"/>
      <c r="I219" s="31"/>
      <c r="J219" s="147"/>
      <c r="K219" s="147"/>
      <c r="L219" s="147"/>
      <c r="M219" s="147"/>
      <c r="N219" s="18"/>
      <c r="O219" s="18"/>
      <c r="P219" s="18"/>
      <c r="Q219" s="147"/>
      <c r="R219" s="147"/>
      <c r="S219" s="147"/>
      <c r="T219" s="147"/>
      <c r="U219" s="147"/>
      <c r="V219" s="147"/>
    </row>
    <row r="220" spans="2:22" ht="15" hidden="1" x14ac:dyDescent="0.25">
      <c r="B220" s="109" t="s">
        <v>91</v>
      </c>
      <c r="C220" s="106">
        <v>6181868</v>
      </c>
      <c r="D220" s="110">
        <v>4367</v>
      </c>
      <c r="E220" s="110">
        <v>6186235</v>
      </c>
      <c r="F220" s="111">
        <v>74045.7</v>
      </c>
      <c r="G220" s="31"/>
      <c r="H220" s="31"/>
      <c r="I220" s="31"/>
      <c r="J220" s="147"/>
      <c r="K220" s="147"/>
      <c r="L220" s="147"/>
      <c r="M220" s="147"/>
      <c r="N220" s="18"/>
      <c r="O220" s="18"/>
      <c r="P220" s="18"/>
      <c r="Q220" s="147"/>
      <c r="R220" s="147"/>
      <c r="S220" s="147"/>
      <c r="T220" s="147"/>
      <c r="U220" s="147"/>
      <c r="V220" s="147"/>
    </row>
    <row r="221" spans="2:22" ht="15" hidden="1" x14ac:dyDescent="0.25">
      <c r="B221" s="109" t="s">
        <v>77</v>
      </c>
      <c r="C221" s="106">
        <v>0</v>
      </c>
      <c r="D221" s="110">
        <v>5000000</v>
      </c>
      <c r="E221" s="110">
        <v>5000000</v>
      </c>
      <c r="F221" s="111">
        <v>662515.05000000005</v>
      </c>
      <c r="G221" s="31"/>
      <c r="H221" s="31"/>
      <c r="I221" s="31"/>
      <c r="J221" s="147"/>
      <c r="K221" s="147"/>
      <c r="L221" s="147"/>
      <c r="M221" s="147"/>
      <c r="N221" s="18"/>
      <c r="O221" s="18"/>
      <c r="P221" s="18"/>
      <c r="Q221" s="147"/>
      <c r="R221" s="147"/>
      <c r="S221" s="147"/>
      <c r="T221" s="147"/>
      <c r="U221" s="147"/>
      <c r="V221" s="147"/>
    </row>
    <row r="222" spans="2:22" ht="15" hidden="1" x14ac:dyDescent="0.25">
      <c r="B222" s="109" t="s">
        <v>69</v>
      </c>
      <c r="C222" s="106"/>
      <c r="D222" s="110"/>
      <c r="E222" s="110"/>
      <c r="F222" s="111"/>
      <c r="G222" s="31"/>
      <c r="H222" s="31"/>
      <c r="I222" s="31"/>
      <c r="J222" s="147"/>
      <c r="K222" s="147"/>
      <c r="L222" s="147"/>
      <c r="M222" s="147"/>
      <c r="N222" s="18"/>
      <c r="O222" s="18"/>
      <c r="P222" s="18"/>
      <c r="Q222" s="147"/>
      <c r="R222" s="147"/>
      <c r="S222" s="147"/>
      <c r="T222" s="147"/>
      <c r="U222" s="147"/>
      <c r="V222" s="147"/>
    </row>
    <row r="223" spans="2:22" ht="15" hidden="1" x14ac:dyDescent="0.25">
      <c r="B223" s="112" t="s">
        <v>70</v>
      </c>
      <c r="C223" s="107">
        <v>24704968</v>
      </c>
      <c r="D223" s="113">
        <v>5004367</v>
      </c>
      <c r="E223" s="113">
        <v>29709335</v>
      </c>
      <c r="F223" s="114">
        <v>18809544.870000001</v>
      </c>
      <c r="G223" s="31"/>
      <c r="H223" s="31"/>
      <c r="I223" s="31"/>
      <c r="J223" s="147"/>
      <c r="K223" s="147"/>
      <c r="L223" s="147"/>
      <c r="M223" s="147"/>
      <c r="N223" s="18"/>
      <c r="O223" s="18"/>
      <c r="P223" s="18"/>
      <c r="Q223" s="147"/>
      <c r="R223" s="147"/>
      <c r="S223" s="147"/>
      <c r="T223" s="147"/>
      <c r="U223" s="147"/>
      <c r="V223" s="147"/>
    </row>
    <row r="224" spans="2:22" hidden="1" x14ac:dyDescent="0.25">
      <c r="C224" s="31"/>
      <c r="D224" s="31"/>
      <c r="E224" s="31"/>
      <c r="F224" s="31"/>
      <c r="G224" s="31"/>
      <c r="H224" s="31"/>
      <c r="I224" s="31"/>
      <c r="J224" s="147"/>
      <c r="K224" s="147"/>
      <c r="L224" s="147"/>
      <c r="M224" s="147"/>
      <c r="N224" s="18"/>
      <c r="O224" s="18"/>
      <c r="P224" s="18"/>
      <c r="Q224" s="147"/>
      <c r="R224" s="147"/>
      <c r="S224" s="147"/>
      <c r="T224" s="147"/>
      <c r="U224" s="147"/>
      <c r="V224" s="147"/>
    </row>
    <row r="225" spans="2:25" ht="25.5" hidden="1" x14ac:dyDescent="0.25">
      <c r="B225" s="3" t="s">
        <v>25</v>
      </c>
      <c r="C225" s="31" t="s">
        <v>96</v>
      </c>
      <c r="D225" s="31"/>
      <c r="E225" s="31"/>
      <c r="F225" s="31"/>
      <c r="G225" s="31"/>
      <c r="H225" s="31" t="s">
        <v>25</v>
      </c>
      <c r="I225" s="31" t="s">
        <v>95</v>
      </c>
      <c r="J225" s="147"/>
      <c r="K225" s="147"/>
      <c r="L225" s="147"/>
      <c r="M225" s="147"/>
      <c r="N225" s="31"/>
      <c r="O225" s="31"/>
      <c r="P225" s="18"/>
      <c r="Q225" s="147"/>
      <c r="R225" s="147"/>
      <c r="S225" s="147"/>
      <c r="T225" s="147"/>
      <c r="U225" s="147"/>
      <c r="V225" s="147"/>
    </row>
    <row r="226" spans="2:25" ht="15" hidden="1" x14ac:dyDescent="0.25">
      <c r="B226" s="53" t="s">
        <v>90</v>
      </c>
      <c r="C226" s="59" t="s">
        <v>62</v>
      </c>
      <c r="D226" s="60" t="s">
        <v>63</v>
      </c>
      <c r="E226" s="60" t="s">
        <v>64</v>
      </c>
      <c r="F226" s="61" t="s">
        <v>65</v>
      </c>
      <c r="G226" s="31"/>
      <c r="H226" s="59" t="s">
        <v>90</v>
      </c>
      <c r="I226" s="59" t="s">
        <v>62</v>
      </c>
      <c r="J226" s="139" t="s">
        <v>63</v>
      </c>
      <c r="K226" s="139" t="s">
        <v>64</v>
      </c>
      <c r="L226" s="149" t="s">
        <v>65</v>
      </c>
      <c r="M226" s="147"/>
      <c r="N226" s="102" t="s">
        <v>90</v>
      </c>
      <c r="O226" s="102" t="s">
        <v>62</v>
      </c>
      <c r="P226" s="103" t="s">
        <v>63</v>
      </c>
      <c r="Q226" s="152" t="s">
        <v>64</v>
      </c>
      <c r="R226" s="153" t="s">
        <v>65</v>
      </c>
      <c r="S226" s="147"/>
      <c r="T226" s="138" t="s">
        <v>90</v>
      </c>
      <c r="U226" s="138" t="s">
        <v>62</v>
      </c>
      <c r="V226" s="139" t="s">
        <v>63</v>
      </c>
      <c r="W226" s="139" t="s">
        <v>64</v>
      </c>
      <c r="X226" s="149" t="s">
        <v>65</v>
      </c>
    </row>
    <row r="227" spans="2:25" ht="15" hidden="1" x14ac:dyDescent="0.25">
      <c r="B227" s="53" t="s">
        <v>94</v>
      </c>
      <c r="C227" s="59">
        <v>18523100</v>
      </c>
      <c r="D227" s="60">
        <f>D251+D243+D259</f>
        <v>3715400</v>
      </c>
      <c r="E227" s="60">
        <f>E219+D227</f>
        <v>22238500</v>
      </c>
      <c r="F227" s="60">
        <f>F219+F243+F251+F259</f>
        <v>21772333.34</v>
      </c>
      <c r="G227" s="31"/>
      <c r="H227" s="59" t="s">
        <v>91</v>
      </c>
      <c r="I227" s="59">
        <v>0</v>
      </c>
      <c r="J227" s="139">
        <v>5924108</v>
      </c>
      <c r="K227" s="139">
        <v>5924108</v>
      </c>
      <c r="L227" s="149">
        <v>94982.14</v>
      </c>
      <c r="M227" s="147"/>
      <c r="N227" s="105" t="s">
        <v>94</v>
      </c>
      <c r="O227" s="102">
        <f>C227</f>
        <v>18523100</v>
      </c>
      <c r="P227" s="102">
        <f t="shared" ref="P227:R227" si="24">D227</f>
        <v>3715400</v>
      </c>
      <c r="Q227" s="154">
        <f t="shared" si="24"/>
        <v>22238500</v>
      </c>
      <c r="R227" s="154">
        <f t="shared" si="24"/>
        <v>21772333.34</v>
      </c>
      <c r="S227" s="147"/>
      <c r="T227" s="155" t="s">
        <v>94</v>
      </c>
      <c r="U227" s="138">
        <f>O227</f>
        <v>18523100</v>
      </c>
      <c r="V227" s="138">
        <f t="shared" ref="V227:X227" si="25">P227</f>
        <v>3715400</v>
      </c>
      <c r="W227" s="138">
        <f t="shared" si="25"/>
        <v>22238500</v>
      </c>
      <c r="X227" s="138">
        <f t="shared" si="25"/>
        <v>21772333.34</v>
      </c>
    </row>
    <row r="228" spans="2:25" ht="15" hidden="1" x14ac:dyDescent="0.25">
      <c r="B228" s="56" t="s">
        <v>91</v>
      </c>
      <c r="C228" s="62">
        <v>6181868</v>
      </c>
      <c r="D228" s="60">
        <f>D252+D244++D260</f>
        <v>-5924108</v>
      </c>
      <c r="E228" s="60">
        <f>E220+D228</f>
        <v>262127</v>
      </c>
      <c r="F228" s="60">
        <f>F220+F244+F252+F260</f>
        <v>163346.15</v>
      </c>
      <c r="G228" s="31"/>
      <c r="H228" s="62" t="s">
        <v>77</v>
      </c>
      <c r="I228" s="62">
        <v>0</v>
      </c>
      <c r="J228" s="133">
        <v>9000000</v>
      </c>
      <c r="K228" s="133">
        <v>9000000</v>
      </c>
      <c r="L228" s="150">
        <v>4983865.95</v>
      </c>
      <c r="M228" s="147"/>
      <c r="N228" s="105" t="s">
        <v>91</v>
      </c>
      <c r="O228" s="102">
        <f>C228+I227</f>
        <v>6181868</v>
      </c>
      <c r="P228" s="102">
        <f t="shared" ref="P228:R229" si="26">D228+J227</f>
        <v>0</v>
      </c>
      <c r="Q228" s="154">
        <f t="shared" si="26"/>
        <v>6186235</v>
      </c>
      <c r="R228" s="154">
        <f t="shared" si="26"/>
        <v>258328.28999999998</v>
      </c>
      <c r="S228" s="147"/>
      <c r="T228" s="155" t="s">
        <v>91</v>
      </c>
      <c r="U228" s="138">
        <f>O228+I227</f>
        <v>6181868</v>
      </c>
      <c r="V228" s="138">
        <f t="shared" ref="V228:X228" si="27">P228+J227</f>
        <v>5924108</v>
      </c>
      <c r="W228" s="138">
        <f t="shared" si="27"/>
        <v>12110343</v>
      </c>
      <c r="X228" s="138">
        <f t="shared" si="27"/>
        <v>353310.43</v>
      </c>
    </row>
    <row r="229" spans="2:25" ht="15" hidden="1" x14ac:dyDescent="0.25">
      <c r="B229" s="56" t="s">
        <v>77</v>
      </c>
      <c r="C229" s="62">
        <v>0</v>
      </c>
      <c r="D229" s="60">
        <f>D253+D245++D261</f>
        <v>0</v>
      </c>
      <c r="E229" s="60">
        <f>E221+D229</f>
        <v>5000000</v>
      </c>
      <c r="F229" s="60">
        <f>F221+F245+F253+F261</f>
        <v>4820676.8499999996</v>
      </c>
      <c r="G229" s="31"/>
      <c r="H229" s="62" t="s">
        <v>69</v>
      </c>
      <c r="I229" s="62"/>
      <c r="J229" s="133"/>
      <c r="K229" s="133"/>
      <c r="L229" s="150"/>
      <c r="M229" s="147"/>
      <c r="N229" s="106" t="s">
        <v>77</v>
      </c>
      <c r="O229" s="102">
        <f>C229+I228</f>
        <v>0</v>
      </c>
      <c r="P229" s="102">
        <f t="shared" si="26"/>
        <v>9000000</v>
      </c>
      <c r="Q229" s="154">
        <f t="shared" si="26"/>
        <v>14000000</v>
      </c>
      <c r="R229" s="154">
        <f t="shared" si="26"/>
        <v>9804542.8000000007</v>
      </c>
      <c r="S229" s="147"/>
      <c r="T229" s="141" t="s">
        <v>77</v>
      </c>
      <c r="U229" s="138">
        <f t="shared" ref="U229:U231" si="28">O229+I228</f>
        <v>0</v>
      </c>
      <c r="V229" s="138">
        <f t="shared" ref="V229:V231" si="29">P229+J228</f>
        <v>18000000</v>
      </c>
      <c r="W229" s="138">
        <f t="shared" ref="W229:W231" si="30">Q229+K228</f>
        <v>23000000</v>
      </c>
      <c r="X229" s="138">
        <f t="shared" ref="X229:X231" si="31">R229+L228</f>
        <v>14788408.75</v>
      </c>
    </row>
    <row r="230" spans="2:25" ht="15" hidden="1" x14ac:dyDescent="0.25">
      <c r="B230" s="56" t="s">
        <v>69</v>
      </c>
      <c r="C230" s="62"/>
      <c r="D230" s="60"/>
      <c r="E230" s="60">
        <f>E222+D230</f>
        <v>0</v>
      </c>
      <c r="F230" s="60">
        <v>0</v>
      </c>
      <c r="G230" s="31"/>
      <c r="H230" s="65" t="s">
        <v>70</v>
      </c>
      <c r="I230" s="65">
        <v>0</v>
      </c>
      <c r="J230" s="144">
        <v>14924108</v>
      </c>
      <c r="K230" s="144">
        <v>14924108</v>
      </c>
      <c r="L230" s="151">
        <v>5078848.09</v>
      </c>
      <c r="M230" s="147"/>
      <c r="N230" s="106" t="s">
        <v>69</v>
      </c>
      <c r="O230" s="102"/>
      <c r="P230" s="102"/>
      <c r="Q230" s="154"/>
      <c r="R230" s="154"/>
      <c r="S230" s="147"/>
      <c r="T230" s="141" t="s">
        <v>69</v>
      </c>
      <c r="U230" s="138"/>
      <c r="V230" s="138"/>
      <c r="W230" s="138"/>
      <c r="X230" s="138"/>
    </row>
    <row r="231" spans="2:25" ht="15" hidden="1" x14ac:dyDescent="0.25">
      <c r="B231" s="57" t="s">
        <v>70</v>
      </c>
      <c r="C231" s="65">
        <v>24704968</v>
      </c>
      <c r="D231" s="60">
        <f>D255+D247+D262</f>
        <v>-2208708</v>
      </c>
      <c r="E231" s="60">
        <f>E223+D231</f>
        <v>27500627</v>
      </c>
      <c r="F231" s="60">
        <f>F223+F247+F255+F262</f>
        <v>26756356.34</v>
      </c>
      <c r="G231" s="31"/>
      <c r="H231" s="31"/>
      <c r="I231" s="31"/>
      <c r="J231" s="147"/>
      <c r="K231" s="147"/>
      <c r="L231" s="147"/>
      <c r="M231" s="147"/>
      <c r="N231" s="107" t="s">
        <v>70</v>
      </c>
      <c r="O231" s="102">
        <f>SUM(O227:O230)</f>
        <v>24704968</v>
      </c>
      <c r="P231" s="102">
        <f t="shared" ref="P231:R231" si="32">SUM(P227:P230)</f>
        <v>12715400</v>
      </c>
      <c r="Q231" s="154">
        <f t="shared" si="32"/>
        <v>42424735</v>
      </c>
      <c r="R231" s="154">
        <f t="shared" si="32"/>
        <v>31835204.43</v>
      </c>
      <c r="S231" s="147"/>
      <c r="T231" s="143" t="s">
        <v>70</v>
      </c>
      <c r="U231" s="138">
        <f t="shared" si="28"/>
        <v>24704968</v>
      </c>
      <c r="V231" s="138">
        <f t="shared" si="29"/>
        <v>27639508</v>
      </c>
      <c r="W231" s="138">
        <f t="shared" si="30"/>
        <v>57348843</v>
      </c>
      <c r="X231" s="138">
        <f t="shared" si="31"/>
        <v>36914052.519999996</v>
      </c>
    </row>
    <row r="232" spans="2:25" hidden="1" x14ac:dyDescent="0.25">
      <c r="C232" s="31"/>
      <c r="D232" s="31"/>
      <c r="E232" s="31"/>
      <c r="F232" s="31"/>
      <c r="G232" s="31"/>
      <c r="H232" s="31" t="s">
        <v>89</v>
      </c>
      <c r="I232" s="31"/>
      <c r="J232" s="147"/>
      <c r="K232" s="147"/>
      <c r="L232" s="147"/>
      <c r="M232" s="147"/>
      <c r="N232" s="18"/>
      <c r="O232" s="18"/>
      <c r="P232" s="18"/>
      <c r="Q232" s="147"/>
      <c r="R232" s="147"/>
      <c r="S232" s="147"/>
      <c r="T232" s="147"/>
      <c r="U232" s="147"/>
      <c r="V232" s="147"/>
    </row>
    <row r="233" spans="2:25" hidden="1" x14ac:dyDescent="0.25">
      <c r="B233" s="3" t="s">
        <v>24</v>
      </c>
      <c r="C233" s="31"/>
      <c r="D233" s="31"/>
      <c r="E233" s="31"/>
      <c r="F233" s="31"/>
      <c r="G233" s="31"/>
      <c r="H233" s="31" t="s">
        <v>83</v>
      </c>
      <c r="I233" s="31"/>
      <c r="J233" s="147"/>
      <c r="K233" s="147"/>
      <c r="L233" s="147"/>
      <c r="M233" s="147"/>
      <c r="N233" s="18"/>
      <c r="O233" s="18"/>
      <c r="P233" s="18"/>
      <c r="Q233" s="147"/>
      <c r="R233" s="147"/>
      <c r="S233" s="147"/>
      <c r="T233" s="147"/>
      <c r="U233" s="147"/>
      <c r="V233" s="147"/>
    </row>
    <row r="234" spans="2:25" ht="15" hidden="1" x14ac:dyDescent="0.25">
      <c r="B234" s="53" t="s">
        <v>90</v>
      </c>
      <c r="C234" s="59" t="s">
        <v>62</v>
      </c>
      <c r="D234" s="60" t="s">
        <v>63</v>
      </c>
      <c r="E234" s="60" t="s">
        <v>64</v>
      </c>
      <c r="F234" s="61" t="s">
        <v>65</v>
      </c>
      <c r="G234" s="31"/>
      <c r="H234" s="59" t="s">
        <v>90</v>
      </c>
      <c r="I234" s="59" t="s">
        <v>62</v>
      </c>
      <c r="J234" s="139" t="s">
        <v>63</v>
      </c>
      <c r="K234" s="139" t="s">
        <v>64</v>
      </c>
      <c r="L234" s="149" t="s">
        <v>65</v>
      </c>
      <c r="M234" s="147"/>
      <c r="N234" s="102" t="s">
        <v>90</v>
      </c>
      <c r="O234" s="102" t="s">
        <v>62</v>
      </c>
      <c r="P234" s="103" t="s">
        <v>63</v>
      </c>
      <c r="Q234" s="152" t="s">
        <v>64</v>
      </c>
      <c r="R234" s="153" t="s">
        <v>65</v>
      </c>
      <c r="S234" s="147"/>
      <c r="T234" s="138" t="s">
        <v>90</v>
      </c>
      <c r="U234" s="138" t="s">
        <v>62</v>
      </c>
      <c r="V234" s="139" t="s">
        <v>63</v>
      </c>
      <c r="W234" s="139" t="s">
        <v>64</v>
      </c>
      <c r="X234" s="149" t="s">
        <v>65</v>
      </c>
    </row>
    <row r="235" spans="2:25" ht="15" hidden="1" x14ac:dyDescent="0.25">
      <c r="B235" s="53" t="s">
        <v>94</v>
      </c>
      <c r="C235" s="59">
        <v>18523100</v>
      </c>
      <c r="D235" s="60">
        <f>D266</f>
        <v>0</v>
      </c>
      <c r="E235" s="60">
        <f>E227+D235</f>
        <v>22238500</v>
      </c>
      <c r="F235" s="61">
        <f>F227+F266+F273+F279</f>
        <v>21748944.219999999</v>
      </c>
      <c r="G235" s="31"/>
      <c r="H235" s="59" t="s">
        <v>94</v>
      </c>
      <c r="I235" s="59">
        <v>0</v>
      </c>
      <c r="J235" s="139">
        <v>13939108</v>
      </c>
      <c r="K235" s="139">
        <v>13939108</v>
      </c>
      <c r="L235" s="149">
        <v>11196783.019999998</v>
      </c>
      <c r="M235" s="147"/>
      <c r="N235" s="105" t="s">
        <v>94</v>
      </c>
      <c r="O235" s="102">
        <f>C235+I235</f>
        <v>18523100</v>
      </c>
      <c r="P235" s="102">
        <f t="shared" ref="P235:R235" si="33">D235+J235</f>
        <v>13939108</v>
      </c>
      <c r="Q235" s="154">
        <f t="shared" si="33"/>
        <v>36177608</v>
      </c>
      <c r="R235" s="154">
        <f t="shared" si="33"/>
        <v>32945727.239999995</v>
      </c>
      <c r="S235" s="147"/>
      <c r="T235" s="155" t="s">
        <v>94</v>
      </c>
      <c r="U235" s="138">
        <f>U227+I235</f>
        <v>18523100</v>
      </c>
      <c r="V235" s="138">
        <f t="shared" ref="V235:X235" si="34">V227+J235</f>
        <v>17654508</v>
      </c>
      <c r="W235" s="138">
        <f t="shared" si="34"/>
        <v>36177608</v>
      </c>
      <c r="X235" s="138">
        <f t="shared" si="34"/>
        <v>32969116.359999999</v>
      </c>
    </row>
    <row r="236" spans="2:25" ht="15" hidden="1" x14ac:dyDescent="0.25">
      <c r="B236" s="56" t="s">
        <v>91</v>
      </c>
      <c r="C236" s="62">
        <v>6181868</v>
      </c>
      <c r="D236" s="60">
        <f t="shared" ref="D236:D239" si="35">D267</f>
        <v>0</v>
      </c>
      <c r="E236" s="60">
        <f t="shared" ref="E236:E239" si="36">E228+D236</f>
        <v>262127</v>
      </c>
      <c r="F236" s="61">
        <f>F228+F267+F274+F280</f>
        <v>163346.15</v>
      </c>
      <c r="G236" s="31"/>
      <c r="H236" s="62" t="s">
        <v>91</v>
      </c>
      <c r="I236" s="62">
        <v>0</v>
      </c>
      <c r="J236" s="133">
        <v>5924108</v>
      </c>
      <c r="K236" s="133">
        <v>5924108</v>
      </c>
      <c r="L236" s="150">
        <v>440725.77000000008</v>
      </c>
      <c r="M236" s="147"/>
      <c r="N236" s="105" t="s">
        <v>91</v>
      </c>
      <c r="O236" s="102">
        <f t="shared" ref="O236:O239" si="37">C236+I236</f>
        <v>6181868</v>
      </c>
      <c r="P236" s="102">
        <f t="shared" ref="P236:P239" si="38">D236+J236</f>
        <v>5924108</v>
      </c>
      <c r="Q236" s="154">
        <f t="shared" ref="Q236:Q239" si="39">E236+K236</f>
        <v>6186235</v>
      </c>
      <c r="R236" s="154">
        <f t="shared" ref="R236:R239" si="40">F236+L236</f>
        <v>604071.92000000004</v>
      </c>
      <c r="S236" s="147"/>
      <c r="T236" s="155" t="s">
        <v>91</v>
      </c>
      <c r="U236" s="138">
        <f t="shared" ref="U236:U239" si="41">U228+I236</f>
        <v>6181868</v>
      </c>
      <c r="V236" s="138">
        <f t="shared" ref="V236:V239" si="42">V228+J236</f>
        <v>11848216</v>
      </c>
      <c r="W236" s="138">
        <f t="shared" ref="W236:W239" si="43">W228+K236</f>
        <v>18034451</v>
      </c>
      <c r="X236" s="138">
        <f t="shared" ref="X236:X239" si="44">X228+L236</f>
        <v>794036.20000000007</v>
      </c>
    </row>
    <row r="237" spans="2:25" ht="15" hidden="1" x14ac:dyDescent="0.25">
      <c r="B237" s="56" t="s">
        <v>77</v>
      </c>
      <c r="C237" s="62">
        <v>0</v>
      </c>
      <c r="D237" s="60">
        <f t="shared" si="35"/>
        <v>0</v>
      </c>
      <c r="E237" s="60">
        <f t="shared" si="36"/>
        <v>5000000</v>
      </c>
      <c r="F237" s="61">
        <f>F229+F268+F275+F281</f>
        <v>4817158.17</v>
      </c>
      <c r="G237" s="31"/>
      <c r="H237" s="62" t="s">
        <v>77</v>
      </c>
      <c r="I237" s="62">
        <v>0</v>
      </c>
      <c r="J237" s="133">
        <v>16127946</v>
      </c>
      <c r="K237" s="133">
        <v>16127946</v>
      </c>
      <c r="L237" s="150">
        <v>13838008.980000002</v>
      </c>
      <c r="M237" s="147"/>
      <c r="N237" s="106" t="s">
        <v>77</v>
      </c>
      <c r="O237" s="102">
        <f t="shared" si="37"/>
        <v>0</v>
      </c>
      <c r="P237" s="102">
        <f t="shared" si="38"/>
        <v>16127946</v>
      </c>
      <c r="Q237" s="154">
        <f t="shared" si="39"/>
        <v>21127946</v>
      </c>
      <c r="R237" s="154">
        <f t="shared" si="40"/>
        <v>18655167.150000002</v>
      </c>
      <c r="S237" s="147"/>
      <c r="T237" s="141" t="s">
        <v>77</v>
      </c>
      <c r="U237" s="138">
        <f t="shared" si="41"/>
        <v>0</v>
      </c>
      <c r="V237" s="138">
        <f t="shared" si="42"/>
        <v>34127946</v>
      </c>
      <c r="W237" s="138">
        <f t="shared" si="43"/>
        <v>39127946</v>
      </c>
      <c r="X237" s="138">
        <f t="shared" si="44"/>
        <v>28626417.730000004</v>
      </c>
    </row>
    <row r="238" spans="2:25" ht="15" hidden="1" x14ac:dyDescent="0.25">
      <c r="B238" s="56" t="s">
        <v>69</v>
      </c>
      <c r="C238" s="62"/>
      <c r="D238" s="60">
        <f t="shared" si="35"/>
        <v>0</v>
      </c>
      <c r="E238" s="60">
        <f t="shared" si="36"/>
        <v>0</v>
      </c>
      <c r="F238" s="61"/>
      <c r="G238" s="31"/>
      <c r="H238" s="62" t="s">
        <v>69</v>
      </c>
      <c r="I238" s="62"/>
      <c r="J238" s="133"/>
      <c r="K238" s="133"/>
      <c r="L238" s="150"/>
      <c r="M238" s="147"/>
      <c r="N238" s="106" t="s">
        <v>69</v>
      </c>
      <c r="O238" s="102"/>
      <c r="P238" s="102"/>
      <c r="Q238" s="154"/>
      <c r="R238" s="154"/>
      <c r="S238" s="147"/>
      <c r="T238" s="141" t="s">
        <v>69</v>
      </c>
      <c r="U238" s="138">
        <f t="shared" si="41"/>
        <v>0</v>
      </c>
      <c r="V238" s="138">
        <f t="shared" si="42"/>
        <v>0</v>
      </c>
      <c r="W238" s="138">
        <f t="shared" si="43"/>
        <v>0</v>
      </c>
      <c r="X238" s="138">
        <f t="shared" si="44"/>
        <v>0</v>
      </c>
    </row>
    <row r="239" spans="2:25" ht="15" hidden="1" x14ac:dyDescent="0.25">
      <c r="B239" s="57" t="s">
        <v>70</v>
      </c>
      <c r="C239" s="65">
        <v>24704968</v>
      </c>
      <c r="D239" s="60">
        <f t="shared" si="35"/>
        <v>0</v>
      </c>
      <c r="E239" s="86">
        <f t="shared" si="36"/>
        <v>27500627</v>
      </c>
      <c r="F239" s="61">
        <f>F231+F270+F276+F283</f>
        <v>26729448.539999999</v>
      </c>
      <c r="G239" s="31"/>
      <c r="H239" s="65" t="s">
        <v>70</v>
      </c>
      <c r="I239" s="65">
        <v>0</v>
      </c>
      <c r="J239" s="144">
        <v>35991162</v>
      </c>
      <c r="K239" s="144">
        <v>35991162</v>
      </c>
      <c r="L239" s="151">
        <v>25475517.77</v>
      </c>
      <c r="M239" s="147"/>
      <c r="N239" s="107" t="s">
        <v>70</v>
      </c>
      <c r="O239" s="102">
        <f t="shared" si="37"/>
        <v>24704968</v>
      </c>
      <c r="P239" s="102">
        <f t="shared" si="38"/>
        <v>35991162</v>
      </c>
      <c r="Q239" s="154">
        <f t="shared" si="39"/>
        <v>63491789</v>
      </c>
      <c r="R239" s="154">
        <f t="shared" si="40"/>
        <v>52204966.310000002</v>
      </c>
      <c r="S239" s="147"/>
      <c r="T239" s="143" t="s">
        <v>70</v>
      </c>
      <c r="U239" s="138">
        <f t="shared" si="41"/>
        <v>24704968</v>
      </c>
      <c r="V239" s="138">
        <f t="shared" si="42"/>
        <v>63630670</v>
      </c>
      <c r="W239" s="138">
        <f t="shared" si="43"/>
        <v>93340005</v>
      </c>
      <c r="X239" s="138">
        <f t="shared" si="44"/>
        <v>62389570.289999992</v>
      </c>
      <c r="Y239" s="2">
        <f>X239/W239*100</f>
        <v>66.841190216349347</v>
      </c>
    </row>
    <row r="240" spans="2:25" ht="15" hidden="1" x14ac:dyDescent="0.25">
      <c r="E240" s="101">
        <v>24704968</v>
      </c>
    </row>
    <row r="241" spans="2:6" hidden="1" x14ac:dyDescent="0.25">
      <c r="B241" s="3" t="s">
        <v>51</v>
      </c>
    </row>
    <row r="242" spans="2:6" ht="15" hidden="1" x14ac:dyDescent="0.25">
      <c r="B242" s="53" t="s">
        <v>90</v>
      </c>
      <c r="C242" s="53" t="s">
        <v>62</v>
      </c>
      <c r="D242" s="54" t="s">
        <v>63</v>
      </c>
      <c r="E242" s="54" t="s">
        <v>64</v>
      </c>
      <c r="F242" s="55" t="s">
        <v>65</v>
      </c>
    </row>
    <row r="243" spans="2:6" ht="15" hidden="1" x14ac:dyDescent="0.25">
      <c r="B243" s="53" t="s">
        <v>94</v>
      </c>
      <c r="C243" s="59">
        <v>18523100</v>
      </c>
      <c r="D243" s="60">
        <v>98947852</v>
      </c>
      <c r="E243" s="60">
        <v>117470952</v>
      </c>
      <c r="F243" s="61">
        <v>2105175.7799999993</v>
      </c>
    </row>
    <row r="244" spans="2:6" ht="15" hidden="1" x14ac:dyDescent="0.25">
      <c r="B244" s="56" t="s">
        <v>91</v>
      </c>
      <c r="C244" s="62">
        <v>6181868</v>
      </c>
      <c r="D244" s="63">
        <v>0</v>
      </c>
      <c r="E244" s="63">
        <v>6181868</v>
      </c>
      <c r="F244" s="64">
        <v>96761.290000000008</v>
      </c>
    </row>
    <row r="245" spans="2:6" ht="15" hidden="1" x14ac:dyDescent="0.25">
      <c r="B245" s="56" t="s">
        <v>77</v>
      </c>
      <c r="C245" s="62">
        <v>0</v>
      </c>
      <c r="D245" s="63">
        <v>0</v>
      </c>
      <c r="E245" s="63">
        <v>0</v>
      </c>
      <c r="F245" s="64">
        <v>3365842.1999999997</v>
      </c>
    </row>
    <row r="246" spans="2:6" ht="15" hidden="1" x14ac:dyDescent="0.25">
      <c r="B246" s="56" t="s">
        <v>69</v>
      </c>
      <c r="C246" s="62"/>
      <c r="D246" s="63"/>
      <c r="E246" s="63"/>
      <c r="F246" s="64"/>
    </row>
    <row r="247" spans="2:6" ht="15" hidden="1" x14ac:dyDescent="0.25">
      <c r="B247" s="57" t="s">
        <v>70</v>
      </c>
      <c r="C247" s="65">
        <v>24704968</v>
      </c>
      <c r="D247" s="66">
        <v>98947852</v>
      </c>
      <c r="E247" s="66">
        <v>123652820</v>
      </c>
      <c r="F247" s="67">
        <v>5567779.2699999996</v>
      </c>
    </row>
    <row r="248" spans="2:6" hidden="1" x14ac:dyDescent="0.25">
      <c r="C248" s="31"/>
      <c r="D248" s="31"/>
      <c r="E248" s="31"/>
      <c r="F248" s="31"/>
    </row>
    <row r="249" spans="2:6" hidden="1" x14ac:dyDescent="0.25">
      <c r="B249" s="3" t="s">
        <v>78</v>
      </c>
      <c r="C249" s="31"/>
      <c r="D249" s="31"/>
      <c r="E249" s="31"/>
      <c r="F249" s="31"/>
    </row>
    <row r="250" spans="2:6" ht="15" hidden="1" x14ac:dyDescent="0.25">
      <c r="B250" s="53" t="s">
        <v>90</v>
      </c>
      <c r="C250" s="59" t="s">
        <v>62</v>
      </c>
      <c r="D250" s="60" t="s">
        <v>63</v>
      </c>
      <c r="E250" s="60" t="s">
        <v>64</v>
      </c>
      <c r="F250" s="61" t="s">
        <v>65</v>
      </c>
    </row>
    <row r="251" spans="2:6" ht="15" hidden="1" x14ac:dyDescent="0.25">
      <c r="B251" s="53" t="s">
        <v>94</v>
      </c>
      <c r="C251" s="59">
        <v>18523100</v>
      </c>
      <c r="D251" s="60">
        <v>-95232452</v>
      </c>
      <c r="E251" s="60">
        <v>-76709352</v>
      </c>
      <c r="F251" s="61">
        <v>1594173.4400000002</v>
      </c>
    </row>
    <row r="252" spans="2:6" ht="15" hidden="1" x14ac:dyDescent="0.25">
      <c r="B252" s="56" t="s">
        <v>91</v>
      </c>
      <c r="C252" s="62">
        <v>6181868</v>
      </c>
      <c r="D252" s="63">
        <v>-5924108</v>
      </c>
      <c r="E252" s="63">
        <v>257760</v>
      </c>
      <c r="F252" s="64">
        <v>-7460.84</v>
      </c>
    </row>
    <row r="253" spans="2:6" ht="15" hidden="1" x14ac:dyDescent="0.25">
      <c r="B253" s="56" t="s">
        <v>77</v>
      </c>
      <c r="C253" s="62">
        <v>0</v>
      </c>
      <c r="D253" s="63">
        <v>0</v>
      </c>
      <c r="E253" s="63">
        <v>0</v>
      </c>
      <c r="F253" s="64">
        <v>792319.6</v>
      </c>
    </row>
    <row r="254" spans="2:6" ht="15" hidden="1" x14ac:dyDescent="0.25">
      <c r="B254" s="56" t="s">
        <v>69</v>
      </c>
      <c r="C254" s="62"/>
      <c r="D254" s="63"/>
      <c r="E254" s="63"/>
      <c r="F254" s="64"/>
    </row>
    <row r="255" spans="2:6" ht="15" hidden="1" x14ac:dyDescent="0.25">
      <c r="B255" s="57" t="s">
        <v>70</v>
      </c>
      <c r="C255" s="65">
        <v>24704968</v>
      </c>
      <c r="D255" s="66">
        <v>-101156560</v>
      </c>
      <c r="E255" s="66">
        <v>-76451592</v>
      </c>
      <c r="F255" s="67">
        <v>2379032.2000000002</v>
      </c>
    </row>
    <row r="256" spans="2:6" hidden="1" x14ac:dyDescent="0.25">
      <c r="C256" s="31"/>
      <c r="D256" s="31"/>
      <c r="E256" s="31"/>
      <c r="F256" s="31"/>
    </row>
    <row r="257" spans="2:6" hidden="1" x14ac:dyDescent="0.25">
      <c r="B257" s="3" t="s">
        <v>79</v>
      </c>
      <c r="C257" s="31"/>
      <c r="D257" s="31"/>
      <c r="E257" s="31"/>
      <c r="F257" s="31"/>
    </row>
    <row r="258" spans="2:6" ht="15" hidden="1" x14ac:dyDescent="0.25">
      <c r="B258" s="53" t="s">
        <v>90</v>
      </c>
      <c r="C258" s="59" t="s">
        <v>62</v>
      </c>
      <c r="D258" s="60" t="s">
        <v>63</v>
      </c>
      <c r="E258" s="60" t="s">
        <v>64</v>
      </c>
      <c r="F258" s="61" t="s">
        <v>65</v>
      </c>
    </row>
    <row r="259" spans="2:6" ht="15" hidden="1" x14ac:dyDescent="0.25">
      <c r="B259" s="53" t="s">
        <v>94</v>
      </c>
      <c r="C259" s="59">
        <v>18523100</v>
      </c>
      <c r="D259" s="60">
        <v>0</v>
      </c>
      <c r="E259" s="60">
        <v>18523100</v>
      </c>
      <c r="F259" s="61">
        <v>0</v>
      </c>
    </row>
    <row r="260" spans="2:6" ht="15" hidden="1" x14ac:dyDescent="0.25">
      <c r="B260" s="56" t="s">
        <v>91</v>
      </c>
      <c r="C260" s="62">
        <v>6181868</v>
      </c>
      <c r="D260" s="63">
        <v>0</v>
      </c>
      <c r="E260" s="63">
        <v>6181868</v>
      </c>
      <c r="F260" s="64">
        <v>0</v>
      </c>
    </row>
    <row r="261" spans="2:6" ht="15" hidden="1" x14ac:dyDescent="0.25">
      <c r="B261" s="56" t="s">
        <v>69</v>
      </c>
      <c r="C261" s="62"/>
      <c r="D261" s="63"/>
      <c r="E261" s="63"/>
      <c r="F261" s="64"/>
    </row>
    <row r="262" spans="2:6" ht="15" hidden="1" x14ac:dyDescent="0.25">
      <c r="B262" s="57" t="s">
        <v>70</v>
      </c>
      <c r="C262" s="65">
        <v>24704968</v>
      </c>
      <c r="D262" s="66">
        <v>0</v>
      </c>
      <c r="E262" s="66">
        <v>24704968</v>
      </c>
      <c r="F262" s="67">
        <v>0</v>
      </c>
    </row>
    <row r="263" spans="2:6" hidden="1" x14ac:dyDescent="0.25">
      <c r="C263" s="31"/>
      <c r="D263" s="31"/>
      <c r="E263" s="31"/>
      <c r="F263" s="31"/>
    </row>
    <row r="264" spans="2:6" hidden="1" x14ac:dyDescent="0.25">
      <c r="B264" s="3" t="s">
        <v>80</v>
      </c>
      <c r="C264" s="31"/>
      <c r="D264" s="31"/>
      <c r="E264" s="31"/>
      <c r="F264" s="31"/>
    </row>
    <row r="265" spans="2:6" ht="15" hidden="1" x14ac:dyDescent="0.25">
      <c r="B265" s="53" t="s">
        <v>90</v>
      </c>
      <c r="C265" s="59" t="s">
        <v>62</v>
      </c>
      <c r="D265" s="60" t="s">
        <v>63</v>
      </c>
      <c r="E265" s="60" t="s">
        <v>64</v>
      </c>
      <c r="F265" s="61" t="s">
        <v>65</v>
      </c>
    </row>
    <row r="266" spans="2:6" ht="15" hidden="1" x14ac:dyDescent="0.25">
      <c r="B266" s="53" t="s">
        <v>94</v>
      </c>
      <c r="C266" s="59">
        <v>18523100</v>
      </c>
      <c r="D266" s="60">
        <v>0</v>
      </c>
      <c r="E266" s="60">
        <v>18523100</v>
      </c>
      <c r="F266" s="61">
        <v>-23375.07</v>
      </c>
    </row>
    <row r="267" spans="2:6" ht="15" hidden="1" x14ac:dyDescent="0.25">
      <c r="B267" s="56" t="s">
        <v>91</v>
      </c>
      <c r="C267" s="62">
        <v>6181868</v>
      </c>
      <c r="D267" s="63">
        <v>0</v>
      </c>
      <c r="E267" s="63">
        <v>6181868</v>
      </c>
      <c r="F267" s="64">
        <v>0</v>
      </c>
    </row>
    <row r="268" spans="2:6" ht="15" hidden="1" x14ac:dyDescent="0.25">
      <c r="B268" s="56" t="s">
        <v>77</v>
      </c>
      <c r="C268" s="62">
        <v>0</v>
      </c>
      <c r="D268" s="63">
        <v>0</v>
      </c>
      <c r="E268" s="63">
        <v>0</v>
      </c>
      <c r="F268" s="64">
        <v>-3510.9300000000003</v>
      </c>
    </row>
    <row r="269" spans="2:6" ht="15" hidden="1" x14ac:dyDescent="0.25">
      <c r="B269" s="56" t="s">
        <v>69</v>
      </c>
      <c r="C269" s="62"/>
      <c r="D269" s="63"/>
      <c r="E269" s="63"/>
      <c r="F269" s="64"/>
    </row>
    <row r="270" spans="2:6" ht="15" hidden="1" x14ac:dyDescent="0.25">
      <c r="B270" s="57" t="s">
        <v>70</v>
      </c>
      <c r="C270" s="65">
        <v>24704968</v>
      </c>
      <c r="D270" s="66">
        <v>0</v>
      </c>
      <c r="E270" s="66">
        <v>24704968</v>
      </c>
      <c r="F270" s="67">
        <v>-26886</v>
      </c>
    </row>
    <row r="271" spans="2:6" hidden="1" x14ac:dyDescent="0.25">
      <c r="B271" s="3" t="s">
        <v>81</v>
      </c>
      <c r="C271" s="31"/>
      <c r="D271" s="31"/>
      <c r="E271" s="31"/>
      <c r="F271" s="31"/>
    </row>
    <row r="272" spans="2:6" ht="15" hidden="1" x14ac:dyDescent="0.25">
      <c r="B272" s="53" t="s">
        <v>90</v>
      </c>
      <c r="C272" s="59" t="s">
        <v>62</v>
      </c>
      <c r="D272" s="60" t="s">
        <v>63</v>
      </c>
      <c r="E272" s="60" t="s">
        <v>64</v>
      </c>
      <c r="F272" s="61" t="s">
        <v>65</v>
      </c>
    </row>
    <row r="273" spans="2:6" ht="15" hidden="1" x14ac:dyDescent="0.25">
      <c r="B273" s="53" t="s">
        <v>94</v>
      </c>
      <c r="C273" s="59">
        <v>18523100</v>
      </c>
      <c r="D273" s="60">
        <v>0</v>
      </c>
      <c r="E273" s="60">
        <v>18523100</v>
      </c>
      <c r="F273" s="61">
        <v>-14.05</v>
      </c>
    </row>
    <row r="274" spans="2:6" ht="15" hidden="1" x14ac:dyDescent="0.25">
      <c r="B274" s="56" t="s">
        <v>91</v>
      </c>
      <c r="C274" s="62">
        <v>6181868</v>
      </c>
      <c r="D274" s="63">
        <v>0</v>
      </c>
      <c r="E274" s="63">
        <v>6181868</v>
      </c>
      <c r="F274" s="64">
        <v>0</v>
      </c>
    </row>
    <row r="275" spans="2:6" ht="15" hidden="1" x14ac:dyDescent="0.25">
      <c r="B275" s="56" t="s">
        <v>69</v>
      </c>
      <c r="C275" s="62"/>
      <c r="D275" s="63"/>
      <c r="E275" s="63"/>
      <c r="F275" s="64"/>
    </row>
    <row r="276" spans="2:6" ht="15" hidden="1" x14ac:dyDescent="0.25">
      <c r="B276" s="57" t="s">
        <v>70</v>
      </c>
      <c r="C276" s="65">
        <v>24704968</v>
      </c>
      <c r="D276" s="66">
        <v>0</v>
      </c>
      <c r="E276" s="66">
        <v>24704968</v>
      </c>
      <c r="F276" s="67">
        <v>-14.05</v>
      </c>
    </row>
    <row r="277" spans="2:6" hidden="1" x14ac:dyDescent="0.25">
      <c r="B277" s="3" t="s">
        <v>82</v>
      </c>
      <c r="C277" s="31"/>
      <c r="D277" s="31"/>
      <c r="E277" s="31"/>
      <c r="F277" s="31"/>
    </row>
    <row r="278" spans="2:6" ht="15" hidden="1" x14ac:dyDescent="0.25">
      <c r="B278" s="53" t="s">
        <v>90</v>
      </c>
      <c r="C278" s="59" t="s">
        <v>62</v>
      </c>
      <c r="D278" s="60" t="s">
        <v>63</v>
      </c>
      <c r="E278" s="60" t="s">
        <v>64</v>
      </c>
      <c r="F278" s="61" t="s">
        <v>65</v>
      </c>
    </row>
    <row r="279" spans="2:6" ht="15" hidden="1" x14ac:dyDescent="0.25">
      <c r="B279" s="53" t="s">
        <v>94</v>
      </c>
      <c r="C279" s="59">
        <v>18523100</v>
      </c>
      <c r="D279" s="60">
        <v>0</v>
      </c>
      <c r="E279" s="60">
        <v>18523100</v>
      </c>
      <c r="F279" s="61">
        <v>0</v>
      </c>
    </row>
    <row r="280" spans="2:6" ht="15" hidden="1" x14ac:dyDescent="0.25">
      <c r="B280" s="56" t="s">
        <v>91</v>
      </c>
      <c r="C280" s="62">
        <v>6181868</v>
      </c>
      <c r="D280" s="63">
        <v>0</v>
      </c>
      <c r="E280" s="63">
        <v>6181868</v>
      </c>
      <c r="F280" s="64">
        <v>0</v>
      </c>
    </row>
    <row r="281" spans="2:6" ht="15" hidden="1" x14ac:dyDescent="0.25">
      <c r="B281" s="56" t="s">
        <v>77</v>
      </c>
      <c r="C281" s="62">
        <v>0</v>
      </c>
      <c r="D281" s="63">
        <v>0</v>
      </c>
      <c r="E281" s="63">
        <v>0</v>
      </c>
      <c r="F281" s="64">
        <v>-7.75</v>
      </c>
    </row>
    <row r="282" spans="2:6" ht="15" hidden="1" x14ac:dyDescent="0.25">
      <c r="B282" s="56" t="s">
        <v>69</v>
      </c>
      <c r="C282" s="62"/>
      <c r="D282" s="63"/>
      <c r="E282" s="63"/>
      <c r="F282" s="64"/>
    </row>
    <row r="283" spans="2:6" ht="15" hidden="1" x14ac:dyDescent="0.25">
      <c r="B283" s="57" t="s">
        <v>70</v>
      </c>
      <c r="C283" s="65">
        <v>24704968</v>
      </c>
      <c r="D283" s="66">
        <v>0</v>
      </c>
      <c r="E283" s="66">
        <v>24704968</v>
      </c>
      <c r="F283" s="67">
        <v>-7.75</v>
      </c>
    </row>
    <row r="284" spans="2:6" hidden="1" x14ac:dyDescent="0.25">
      <c r="C284" s="31"/>
      <c r="D284" s="31"/>
      <c r="E284" s="31"/>
      <c r="F284" s="31"/>
    </row>
    <row r="285" spans="2:6" hidden="1" x14ac:dyDescent="0.25">
      <c r="C285" s="31"/>
      <c r="D285" s="31"/>
      <c r="E285" s="31"/>
      <c r="F285" s="31"/>
    </row>
    <row r="286" spans="2:6" hidden="1" x14ac:dyDescent="0.25">
      <c r="C286" s="31"/>
      <c r="D286" s="31"/>
      <c r="E286" s="31"/>
      <c r="F286" s="31"/>
    </row>
    <row r="287" spans="2:6" hidden="1" x14ac:dyDescent="0.25">
      <c r="C287" s="31"/>
      <c r="D287" s="31"/>
      <c r="E287" s="31"/>
      <c r="F287" s="31"/>
    </row>
    <row r="288" spans="2:6" hidden="1" x14ac:dyDescent="0.25">
      <c r="C288" s="31"/>
      <c r="D288" s="31"/>
      <c r="E288" s="31"/>
      <c r="F288" s="31"/>
    </row>
    <row r="289" spans="3:6" hidden="1" x14ac:dyDescent="0.25">
      <c r="C289" s="31"/>
      <c r="D289" s="31"/>
      <c r="E289" s="31"/>
      <c r="F289" s="31"/>
    </row>
    <row r="290" spans="3:6" hidden="1" x14ac:dyDescent="0.25">
      <c r="C290" s="31"/>
      <c r="D290" s="31"/>
      <c r="E290" s="31"/>
      <c r="F290" s="31"/>
    </row>
    <row r="291" spans="3:6" hidden="1" x14ac:dyDescent="0.25">
      <c r="C291" s="31"/>
      <c r="D291" s="31"/>
      <c r="E291" s="31"/>
      <c r="F291" s="31"/>
    </row>
    <row r="292" spans="3:6" hidden="1" x14ac:dyDescent="0.25">
      <c r="C292" s="31"/>
      <c r="D292" s="31"/>
      <c r="E292" s="31"/>
      <c r="F292" s="31"/>
    </row>
    <row r="293" spans="3:6" x14ac:dyDescent="0.25">
      <c r="C293" s="31"/>
      <c r="D293" s="31"/>
      <c r="E293" s="31"/>
      <c r="F293" s="31"/>
    </row>
  </sheetData>
  <mergeCells count="4">
    <mergeCell ref="T64:U64"/>
    <mergeCell ref="Q64:R64"/>
    <mergeCell ref="N64:O64"/>
    <mergeCell ref="K64:L64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05"/>
  <sheetViews>
    <sheetView showGridLines="0" zoomScaleNormal="100" workbookViewId="0">
      <pane ySplit="17115" topLeftCell="A306"/>
      <selection activeCell="N18" sqref="N18"/>
      <selection pane="bottomLeft" activeCell="M237" sqref="M237"/>
    </sheetView>
  </sheetViews>
  <sheetFormatPr baseColWidth="10" defaultRowHeight="15" x14ac:dyDescent="0.25"/>
  <cols>
    <col min="1" max="1" width="2.7109375" style="198" customWidth="1"/>
    <col min="2" max="2" width="31.140625" customWidth="1"/>
    <col min="3" max="3" width="17" customWidth="1"/>
    <col min="4" max="4" width="16.5703125" customWidth="1"/>
    <col min="5" max="5" width="17.42578125" customWidth="1"/>
    <col min="6" max="6" width="16" customWidth="1"/>
    <col min="7" max="7" width="15.42578125" customWidth="1"/>
    <col min="8" max="8" width="14.85546875" customWidth="1"/>
    <col min="9" max="9" width="11.5703125" bestFit="1" customWidth="1"/>
    <col min="10" max="10" width="14.5703125" customWidth="1"/>
    <col min="11" max="11" width="15.42578125" customWidth="1"/>
    <col min="12" max="12" width="16.140625" customWidth="1"/>
    <col min="15" max="16" width="20.140625" customWidth="1"/>
    <col min="17" max="17" width="16.7109375" customWidth="1"/>
    <col min="18" max="18" width="17.85546875" customWidth="1"/>
  </cols>
  <sheetData>
    <row r="2" spans="1:11" s="2" customFormat="1" ht="12.75" x14ac:dyDescent="0.25">
      <c r="A2" s="46"/>
      <c r="B2" s="16" t="s">
        <v>0</v>
      </c>
      <c r="C2" s="1"/>
      <c r="D2" s="1"/>
      <c r="E2" s="1"/>
      <c r="F2" s="1"/>
      <c r="G2" s="1"/>
      <c r="H2" s="1"/>
      <c r="I2" s="1"/>
    </row>
    <row r="3" spans="1:11" s="2" customFormat="1" ht="12.75" x14ac:dyDescent="0.25">
      <c r="A3" s="46"/>
      <c r="B3" s="3"/>
      <c r="C3" s="1"/>
      <c r="D3" s="1"/>
      <c r="E3" s="1"/>
      <c r="F3" s="1"/>
      <c r="G3" s="1"/>
      <c r="H3" s="1"/>
      <c r="I3" s="1"/>
    </row>
    <row r="4" spans="1:11" s="14" customFormat="1" ht="12.75" x14ac:dyDescent="0.25">
      <c r="A4" s="46"/>
      <c r="B4" s="15" t="s">
        <v>24</v>
      </c>
      <c r="C4" s="13"/>
      <c r="D4" s="13"/>
      <c r="E4" s="13"/>
      <c r="F4" s="13"/>
      <c r="G4" s="13"/>
      <c r="H4" s="13"/>
      <c r="I4" s="13"/>
    </row>
    <row r="5" spans="1:11" s="2" customFormat="1" ht="12.75" x14ac:dyDescent="0.25">
      <c r="A5" s="46"/>
      <c r="B5" s="3"/>
      <c r="C5" s="1"/>
      <c r="D5" s="1"/>
      <c r="E5" s="1"/>
      <c r="F5" s="1"/>
      <c r="G5" s="1"/>
      <c r="H5" s="1"/>
      <c r="I5" s="1"/>
    </row>
    <row r="6" spans="1:11" s="2" customFormat="1" ht="12.75" x14ac:dyDescent="0.25">
      <c r="A6" s="46"/>
      <c r="B6" s="12" t="s">
        <v>1</v>
      </c>
      <c r="C6" s="1"/>
      <c r="D6" s="1"/>
      <c r="E6" s="1"/>
      <c r="F6" s="1"/>
      <c r="G6" s="1"/>
      <c r="H6" s="1"/>
      <c r="I6" s="1"/>
    </row>
    <row r="7" spans="1:11" s="2" customFormat="1" ht="38.25" x14ac:dyDescent="0.25">
      <c r="A7" s="46"/>
      <c r="B7" s="37" t="s">
        <v>2</v>
      </c>
      <c r="C7" s="36" t="s">
        <v>3</v>
      </c>
      <c r="D7" s="37" t="s">
        <v>4</v>
      </c>
      <c r="E7" s="38" t="s">
        <v>5</v>
      </c>
      <c r="F7" s="39" t="s">
        <v>6</v>
      </c>
      <c r="G7" s="37" t="s">
        <v>7</v>
      </c>
      <c r="H7" s="36" t="s">
        <v>8</v>
      </c>
      <c r="I7" s="36" t="s">
        <v>9</v>
      </c>
      <c r="K7" s="129" t="s">
        <v>46</v>
      </c>
    </row>
    <row r="8" spans="1:11" s="2" customFormat="1" ht="12.75" x14ac:dyDescent="0.25">
      <c r="A8" s="46"/>
      <c r="B8" s="11" t="s">
        <v>31</v>
      </c>
      <c r="C8" s="19">
        <f t="shared" ref="C8" si="0">C73</f>
        <v>24704968</v>
      </c>
      <c r="D8" s="19">
        <f>22185253+262127+5000000+13939108+5924108+16127946</f>
        <v>63438542</v>
      </c>
      <c r="E8" s="29">
        <f>G73</f>
        <v>31781957.569999997</v>
      </c>
      <c r="F8" s="30">
        <f>G8-E8</f>
        <v>20369761.880000006</v>
      </c>
      <c r="G8" s="20">
        <v>52151719.450000003</v>
      </c>
      <c r="H8" s="19">
        <f>D8-G8</f>
        <v>11286822.549999997</v>
      </c>
      <c r="I8" s="19">
        <f t="shared" ref="I8:I10" si="1">G8/D8*100</f>
        <v>82.208256693541287</v>
      </c>
      <c r="K8" s="127">
        <v>21067054</v>
      </c>
    </row>
    <row r="9" spans="1:11" s="2" customFormat="1" ht="12.75" x14ac:dyDescent="0.25">
      <c r="A9" s="46"/>
      <c r="B9" s="9" t="s">
        <v>32</v>
      </c>
      <c r="C9" s="19">
        <f t="shared" ref="C9" si="2">C74</f>
        <v>0</v>
      </c>
      <c r="D9" s="19">
        <f>D74+K9</f>
        <v>0</v>
      </c>
      <c r="E9" s="21">
        <f>G74</f>
        <v>0</v>
      </c>
      <c r="F9" s="22">
        <v>0</v>
      </c>
      <c r="G9" s="20">
        <f t="shared" ref="G9:G10" si="3">F9+E9</f>
        <v>0</v>
      </c>
      <c r="H9" s="19">
        <f t="shared" ref="H9" si="4">D9-G9</f>
        <v>0</v>
      </c>
      <c r="I9" s="19">
        <v>0</v>
      </c>
      <c r="K9" s="127"/>
    </row>
    <row r="10" spans="1:11" s="2" customFormat="1" ht="12.75" x14ac:dyDescent="0.25">
      <c r="A10" s="46"/>
      <c r="B10" s="10" t="s">
        <v>33</v>
      </c>
      <c r="C10" s="19">
        <f t="shared" ref="C10" si="5">C75</f>
        <v>0</v>
      </c>
      <c r="D10" s="19">
        <f>D75+K10</f>
        <v>53247</v>
      </c>
      <c r="E10" s="25">
        <f>G75</f>
        <v>53246.86</v>
      </c>
      <c r="F10" s="26">
        <v>0</v>
      </c>
      <c r="G10" s="20">
        <f t="shared" si="3"/>
        <v>53246.86</v>
      </c>
      <c r="H10" s="19">
        <f>D10-G10</f>
        <v>0.13999999999941792</v>
      </c>
      <c r="I10" s="19">
        <f t="shared" si="1"/>
        <v>99.999737074389174</v>
      </c>
      <c r="K10" s="127"/>
    </row>
    <row r="11" spans="1:11" s="2" customFormat="1" ht="12.75" x14ac:dyDescent="0.25">
      <c r="A11" s="46"/>
      <c r="B11" s="37" t="s">
        <v>13</v>
      </c>
      <c r="C11" s="156">
        <f>SUM(C5:C10)</f>
        <v>24704968</v>
      </c>
      <c r="D11" s="157">
        <f>D79+K11</f>
        <v>63491789</v>
      </c>
      <c r="E11" s="158">
        <f>SUM(E8:E10)</f>
        <v>31835204.429999996</v>
      </c>
      <c r="F11" s="159">
        <f>G11-E11</f>
        <v>20369761.880000006</v>
      </c>
      <c r="G11" s="157">
        <f>SUM(G8:G10)</f>
        <v>52204966.310000002</v>
      </c>
      <c r="H11" s="156">
        <f>D11-G11</f>
        <v>11286822.689999998</v>
      </c>
      <c r="I11" s="160">
        <f t="shared" ref="I11" si="6">G11/D11*100</f>
        <v>82.223177409601746</v>
      </c>
      <c r="K11" s="127">
        <f>SUM(K8:K10)</f>
        <v>21067054</v>
      </c>
    </row>
    <row r="12" spans="1:11" s="2" customFormat="1" ht="12.75" x14ac:dyDescent="0.25">
      <c r="A12" s="46"/>
      <c r="B12" s="3"/>
      <c r="C12" s="1"/>
      <c r="D12" s="1"/>
      <c r="E12" s="1"/>
      <c r="F12" s="1"/>
      <c r="G12" s="31"/>
      <c r="H12" s="1"/>
      <c r="I12" s="1"/>
    </row>
    <row r="13" spans="1:11" s="2" customFormat="1" ht="12.75" x14ac:dyDescent="0.25">
      <c r="A13" s="46"/>
      <c r="B13" s="3"/>
      <c r="C13" s="1"/>
      <c r="D13" s="1"/>
      <c r="E13" s="1"/>
      <c r="F13" s="1"/>
      <c r="G13" s="31"/>
      <c r="H13" s="1"/>
      <c r="I13" s="44"/>
    </row>
    <row r="14" spans="1:11" s="2" customFormat="1" ht="12.75" x14ac:dyDescent="0.25">
      <c r="A14" s="46"/>
      <c r="B14" s="3"/>
      <c r="C14" s="44"/>
      <c r="D14" s="44"/>
      <c r="E14" s="44"/>
      <c r="F14" s="44"/>
      <c r="G14" s="31"/>
      <c r="H14" s="44"/>
      <c r="I14" s="44"/>
    </row>
    <row r="15" spans="1:11" s="2" customFormat="1" ht="12.75" x14ac:dyDescent="0.25">
      <c r="A15" s="46"/>
      <c r="B15" s="3"/>
      <c r="C15" s="44"/>
      <c r="D15" s="44"/>
      <c r="E15" s="44"/>
      <c r="F15" s="44"/>
      <c r="G15" s="31"/>
      <c r="H15" s="44"/>
      <c r="I15" s="44"/>
    </row>
    <row r="16" spans="1:11" s="2" customFormat="1" ht="12.75" x14ac:dyDescent="0.25">
      <c r="A16" s="46"/>
      <c r="B16" s="3"/>
      <c r="C16" s="44"/>
      <c r="D16" s="44"/>
      <c r="E16" s="44"/>
      <c r="F16" s="44"/>
      <c r="G16" s="31"/>
      <c r="H16" s="44"/>
      <c r="I16" s="44"/>
    </row>
    <row r="17" spans="1:9" s="2" customFormat="1" ht="12.75" x14ac:dyDescent="0.25">
      <c r="A17" s="46"/>
      <c r="B17" s="3"/>
      <c r="C17" s="44"/>
      <c r="D17" s="44"/>
      <c r="E17" s="44"/>
      <c r="F17" s="44"/>
      <c r="G17" s="31"/>
      <c r="H17" s="44"/>
      <c r="I17" s="44"/>
    </row>
    <row r="18" spans="1:9" s="2" customFormat="1" ht="12.75" x14ac:dyDescent="0.25">
      <c r="A18" s="46"/>
      <c r="B18" s="3"/>
      <c r="C18" s="44"/>
      <c r="D18" s="44"/>
      <c r="E18" s="44"/>
      <c r="F18" s="44"/>
      <c r="G18" s="31"/>
      <c r="H18" s="44"/>
      <c r="I18" s="44"/>
    </row>
    <row r="19" spans="1:9" s="2" customFormat="1" ht="12.75" x14ac:dyDescent="0.25">
      <c r="A19" s="46"/>
      <c r="B19" s="3"/>
      <c r="C19" s="1"/>
      <c r="D19" s="1"/>
      <c r="E19" s="1"/>
      <c r="F19" s="1"/>
      <c r="G19" s="1"/>
      <c r="H19" s="1"/>
      <c r="I19" s="1"/>
    </row>
    <row r="20" spans="1:9" s="2" customFormat="1" ht="12.75" x14ac:dyDescent="0.25">
      <c r="A20" s="46"/>
      <c r="B20" s="3"/>
      <c r="C20" s="1"/>
      <c r="D20" s="1"/>
      <c r="E20" s="1"/>
      <c r="F20" s="1"/>
      <c r="G20" s="1"/>
      <c r="H20" s="1"/>
      <c r="I20" s="1"/>
    </row>
    <row r="21" spans="1:9" s="2" customFormat="1" ht="12.75" x14ac:dyDescent="0.25">
      <c r="A21" s="46"/>
      <c r="B21" s="3"/>
      <c r="C21" s="1"/>
      <c r="D21" s="1"/>
      <c r="E21" s="1"/>
      <c r="F21" s="1"/>
      <c r="G21" s="1"/>
      <c r="H21" s="1"/>
      <c r="I21" s="1"/>
    </row>
    <row r="22" spans="1:9" s="2" customFormat="1" ht="12.75" x14ac:dyDescent="0.25">
      <c r="A22" s="46"/>
      <c r="B22" s="3"/>
      <c r="C22" s="1"/>
      <c r="D22" s="1"/>
      <c r="E22" s="1"/>
      <c r="F22" s="1"/>
      <c r="G22" s="1"/>
      <c r="H22" s="1"/>
      <c r="I22" s="1"/>
    </row>
    <row r="23" spans="1:9" s="2" customFormat="1" ht="12.75" x14ac:dyDescent="0.25">
      <c r="A23" s="46"/>
      <c r="B23" s="3"/>
      <c r="C23" s="1"/>
      <c r="D23" s="1"/>
      <c r="E23" s="1"/>
      <c r="F23" s="1"/>
      <c r="G23" s="1"/>
      <c r="H23" s="1"/>
      <c r="I23" s="1"/>
    </row>
    <row r="24" spans="1:9" s="2" customFormat="1" ht="12.75" x14ac:dyDescent="0.25">
      <c r="A24" s="46"/>
      <c r="B24" s="3"/>
      <c r="C24" s="1"/>
      <c r="D24" s="1"/>
      <c r="E24" s="1"/>
      <c r="F24" s="1"/>
      <c r="G24" s="1"/>
      <c r="H24" s="1"/>
      <c r="I24" s="1"/>
    </row>
    <row r="25" spans="1:9" s="2" customFormat="1" ht="12.75" x14ac:dyDescent="0.25">
      <c r="A25" s="46"/>
      <c r="B25" s="3"/>
      <c r="C25" s="1"/>
      <c r="D25" s="1"/>
      <c r="E25" s="1"/>
      <c r="F25" s="1"/>
      <c r="G25" s="1"/>
      <c r="H25" s="1"/>
      <c r="I25" s="1"/>
    </row>
    <row r="26" spans="1:9" s="2" customFormat="1" ht="12.75" x14ac:dyDescent="0.25">
      <c r="A26" s="46"/>
      <c r="B26" s="3"/>
      <c r="C26" s="44"/>
      <c r="D26" s="44"/>
      <c r="E26" s="44"/>
      <c r="F26" s="44"/>
      <c r="G26" s="44"/>
      <c r="H26" s="44"/>
      <c r="I26" s="44"/>
    </row>
    <row r="27" spans="1:9" s="2" customFormat="1" ht="12.75" x14ac:dyDescent="0.25">
      <c r="A27" s="46"/>
      <c r="B27" s="3"/>
      <c r="C27" s="44"/>
      <c r="D27" s="44"/>
      <c r="E27" s="44"/>
      <c r="F27" s="44"/>
      <c r="G27" s="44"/>
      <c r="H27" s="44"/>
      <c r="I27" s="44"/>
    </row>
    <row r="28" spans="1:9" s="2" customFormat="1" ht="12.75" x14ac:dyDescent="0.25">
      <c r="A28" s="46"/>
      <c r="B28" s="3"/>
      <c r="C28" s="44"/>
      <c r="D28" s="44"/>
      <c r="E28" s="44"/>
      <c r="F28" s="44"/>
      <c r="G28" s="44"/>
      <c r="H28" s="44"/>
      <c r="I28" s="44"/>
    </row>
    <row r="29" spans="1:9" s="2" customFormat="1" ht="12.75" x14ac:dyDescent="0.25">
      <c r="A29" s="46"/>
      <c r="B29" s="3"/>
      <c r="C29" s="44"/>
      <c r="D29" s="44"/>
      <c r="E29" s="44"/>
      <c r="F29" s="44"/>
      <c r="G29" s="44"/>
      <c r="H29" s="44"/>
      <c r="I29" s="44"/>
    </row>
    <row r="30" spans="1:9" s="2" customFormat="1" ht="12.75" x14ac:dyDescent="0.25">
      <c r="A30" s="46"/>
      <c r="B30" s="3"/>
      <c r="C30" s="44"/>
      <c r="D30" s="44"/>
      <c r="E30" s="44"/>
      <c r="F30" s="44"/>
      <c r="G30" s="44"/>
      <c r="H30" s="44"/>
      <c r="I30" s="44"/>
    </row>
    <row r="31" spans="1:9" s="2" customFormat="1" ht="12.75" x14ac:dyDescent="0.25">
      <c r="A31" s="46"/>
      <c r="B31" s="3"/>
      <c r="C31" s="44"/>
      <c r="D31" s="44"/>
      <c r="E31" s="44"/>
      <c r="F31" s="44"/>
      <c r="G31" s="44"/>
      <c r="H31" s="44"/>
      <c r="I31" s="44"/>
    </row>
    <row r="32" spans="1:9" s="2" customFormat="1" ht="12.75" x14ac:dyDescent="0.25">
      <c r="A32" s="46"/>
      <c r="B32" s="3"/>
      <c r="C32" s="44"/>
      <c r="D32" s="44"/>
      <c r="E32" s="44"/>
      <c r="F32" s="44"/>
      <c r="G32" s="44"/>
      <c r="H32" s="44"/>
      <c r="I32" s="44"/>
    </row>
    <row r="33" spans="1:9" s="2" customFormat="1" ht="12.75" x14ac:dyDescent="0.25">
      <c r="A33" s="46"/>
      <c r="B33" s="3"/>
      <c r="C33" s="44"/>
      <c r="D33" s="44"/>
      <c r="E33" s="44"/>
      <c r="F33" s="44"/>
      <c r="G33" s="44"/>
      <c r="H33" s="44"/>
      <c r="I33" s="44"/>
    </row>
    <row r="34" spans="1:9" s="2" customFormat="1" ht="12.75" x14ac:dyDescent="0.25">
      <c r="A34" s="46"/>
      <c r="B34" s="3"/>
      <c r="C34" s="44"/>
      <c r="D34" s="44"/>
      <c r="E34" s="44"/>
      <c r="F34" s="44"/>
      <c r="G34" s="44"/>
      <c r="H34" s="44"/>
      <c r="I34" s="44"/>
    </row>
    <row r="35" spans="1:9" s="2" customFormat="1" ht="12.75" x14ac:dyDescent="0.25">
      <c r="A35" s="46"/>
      <c r="B35" s="3"/>
      <c r="C35" s="44"/>
      <c r="D35" s="44"/>
      <c r="E35" s="44"/>
      <c r="F35" s="44"/>
      <c r="G35" s="44"/>
      <c r="H35" s="44"/>
      <c r="I35" s="44"/>
    </row>
    <row r="36" spans="1:9" s="2" customFormat="1" ht="12.75" x14ac:dyDescent="0.25">
      <c r="A36" s="46"/>
      <c r="B36" s="3"/>
      <c r="C36" s="44"/>
      <c r="D36" s="44"/>
      <c r="E36" s="44"/>
      <c r="F36" s="44"/>
      <c r="G36" s="44"/>
      <c r="H36" s="44"/>
      <c r="I36" s="44"/>
    </row>
    <row r="37" spans="1:9" s="2" customFormat="1" ht="12.75" x14ac:dyDescent="0.25">
      <c r="A37" s="46"/>
      <c r="B37" s="3"/>
      <c r="C37" s="44"/>
      <c r="D37" s="44"/>
      <c r="E37" s="44"/>
      <c r="F37" s="44"/>
      <c r="G37" s="44"/>
      <c r="H37" s="44"/>
      <c r="I37" s="44"/>
    </row>
    <row r="38" spans="1:9" s="2" customFormat="1" ht="12.75" x14ac:dyDescent="0.25">
      <c r="A38" s="46"/>
      <c r="B38" s="3"/>
      <c r="C38" s="44"/>
      <c r="D38" s="44"/>
      <c r="E38" s="44"/>
      <c r="F38" s="44"/>
      <c r="G38" s="44"/>
      <c r="H38" s="44"/>
      <c r="I38" s="44"/>
    </row>
    <row r="39" spans="1:9" s="2" customFormat="1" ht="12.75" x14ac:dyDescent="0.25">
      <c r="A39" s="46"/>
      <c r="B39" s="3"/>
      <c r="C39" s="44"/>
      <c r="D39" s="44"/>
      <c r="E39" s="44"/>
      <c r="F39" s="44"/>
      <c r="G39" s="44"/>
      <c r="H39" s="44"/>
      <c r="I39" s="44"/>
    </row>
    <row r="40" spans="1:9" s="2" customFormat="1" ht="12.75" x14ac:dyDescent="0.25">
      <c r="A40" s="46"/>
      <c r="B40" s="12" t="s">
        <v>15</v>
      </c>
      <c r="C40" s="1"/>
      <c r="D40" s="1"/>
      <c r="E40" s="1"/>
      <c r="F40" s="1"/>
      <c r="G40" s="1"/>
      <c r="H40" s="1"/>
      <c r="I40" s="1"/>
    </row>
    <row r="41" spans="1:9" s="2" customFormat="1" ht="12.75" x14ac:dyDescent="0.25">
      <c r="A41" s="46"/>
      <c r="B41" s="3" t="str">
        <f>MID(B8,3,60)</f>
        <v xml:space="preserve"> BIENES Y SERVICIOS</v>
      </c>
      <c r="C41" s="49">
        <f>I8</f>
        <v>82.208256693541287</v>
      </c>
      <c r="D41" s="1"/>
      <c r="E41" s="1"/>
      <c r="F41" s="1"/>
      <c r="G41" s="1"/>
      <c r="H41" s="1"/>
      <c r="I41" s="1"/>
    </row>
    <row r="42" spans="1:9" s="2" customFormat="1" ht="12.75" x14ac:dyDescent="0.25">
      <c r="A42" s="46"/>
      <c r="B42" s="3" t="str">
        <f>MID(B9,3,60)</f>
        <v xml:space="preserve">  DONACIONES Y TRANSFERENCIAS</v>
      </c>
      <c r="C42" s="49">
        <f>I9</f>
        <v>0</v>
      </c>
      <c r="D42" s="1"/>
      <c r="E42" s="1"/>
      <c r="F42" s="1"/>
      <c r="G42" s="1"/>
      <c r="H42" s="1"/>
      <c r="I42" s="1"/>
    </row>
    <row r="43" spans="1:9" s="2" customFormat="1" ht="12.75" x14ac:dyDescent="0.25">
      <c r="A43" s="46"/>
      <c r="B43" s="3" t="str">
        <f>MID(B10,3,60)</f>
        <v xml:space="preserve"> OTROS GASTOS</v>
      </c>
      <c r="C43" s="49">
        <f>I10</f>
        <v>99.999737074389174</v>
      </c>
      <c r="D43" s="1"/>
      <c r="E43" s="1"/>
      <c r="F43" s="1"/>
      <c r="G43" s="1"/>
      <c r="H43" s="1"/>
      <c r="I43" s="1"/>
    </row>
    <row r="44" spans="1:9" s="2" customFormat="1" ht="12.75" x14ac:dyDescent="0.25">
      <c r="A44" s="46"/>
      <c r="B44" s="3"/>
      <c r="C44" s="1"/>
      <c r="D44" s="1"/>
      <c r="E44" s="1"/>
      <c r="F44" s="1"/>
      <c r="G44" s="1"/>
      <c r="H44" s="1"/>
      <c r="I44" s="1"/>
    </row>
    <row r="45" spans="1:9" s="2" customFormat="1" ht="12.75" x14ac:dyDescent="0.25">
      <c r="A45" s="46"/>
      <c r="B45" s="3"/>
      <c r="C45" s="44"/>
      <c r="D45" s="44"/>
      <c r="E45" s="44"/>
      <c r="F45" s="44"/>
      <c r="G45" s="44"/>
      <c r="H45" s="44"/>
      <c r="I45" s="44"/>
    </row>
    <row r="46" spans="1:9" s="2" customFormat="1" ht="12.75" x14ac:dyDescent="0.25">
      <c r="A46" s="46"/>
      <c r="B46" s="3"/>
      <c r="C46" s="44"/>
      <c r="D46" s="44"/>
      <c r="E46" s="44"/>
      <c r="F46" s="44"/>
      <c r="G46" s="44"/>
      <c r="H46" s="44"/>
      <c r="I46" s="44"/>
    </row>
    <row r="47" spans="1:9" s="2" customFormat="1" ht="12.75" x14ac:dyDescent="0.25">
      <c r="A47" s="46"/>
      <c r="B47" s="3"/>
      <c r="C47" s="44"/>
      <c r="D47" s="44"/>
      <c r="E47" s="44"/>
      <c r="F47" s="44"/>
      <c r="G47" s="44"/>
      <c r="H47" s="44"/>
      <c r="I47" s="44"/>
    </row>
    <row r="48" spans="1:9" s="2" customFormat="1" ht="12.75" x14ac:dyDescent="0.25">
      <c r="A48" s="46"/>
      <c r="B48" s="3"/>
      <c r="C48" s="44"/>
      <c r="D48" s="44"/>
      <c r="E48" s="44"/>
      <c r="F48" s="44"/>
      <c r="G48" s="44"/>
      <c r="H48" s="44"/>
      <c r="I48" s="44"/>
    </row>
    <row r="49" spans="1:9" s="2" customFormat="1" ht="12.75" x14ac:dyDescent="0.25">
      <c r="A49" s="46"/>
      <c r="B49" s="3"/>
      <c r="C49" s="44"/>
      <c r="D49" s="44"/>
      <c r="E49" s="44"/>
      <c r="F49" s="44"/>
      <c r="G49" s="44"/>
      <c r="H49" s="44"/>
      <c r="I49" s="44"/>
    </row>
    <row r="50" spans="1:9" s="2" customFormat="1" ht="12.75" x14ac:dyDescent="0.25">
      <c r="A50" s="46"/>
      <c r="B50" s="3"/>
      <c r="C50" s="44"/>
      <c r="D50" s="44"/>
      <c r="E50" s="44"/>
      <c r="F50" s="44"/>
      <c r="G50" s="44"/>
      <c r="H50" s="44"/>
      <c r="I50" s="44"/>
    </row>
    <row r="51" spans="1:9" s="2" customFormat="1" ht="12.75" x14ac:dyDescent="0.25">
      <c r="A51" s="46"/>
      <c r="B51" s="3"/>
      <c r="C51" s="44"/>
      <c r="D51" s="44"/>
      <c r="E51" s="44"/>
      <c r="F51" s="44"/>
      <c r="G51" s="44"/>
      <c r="H51" s="44"/>
      <c r="I51" s="44"/>
    </row>
    <row r="52" spans="1:9" s="2" customFormat="1" ht="12.75" x14ac:dyDescent="0.25">
      <c r="A52" s="46"/>
      <c r="B52" s="3"/>
      <c r="C52" s="44"/>
      <c r="D52" s="44"/>
      <c r="E52" s="44"/>
      <c r="F52" s="44"/>
      <c r="G52" s="44"/>
      <c r="H52" s="44"/>
      <c r="I52" s="44"/>
    </row>
    <row r="53" spans="1:9" s="2" customFormat="1" ht="12.75" x14ac:dyDescent="0.25">
      <c r="A53" s="46"/>
      <c r="B53" s="3"/>
      <c r="C53" s="44"/>
      <c r="D53" s="44"/>
      <c r="E53" s="44"/>
      <c r="F53" s="44"/>
      <c r="G53" s="44"/>
      <c r="H53" s="44"/>
      <c r="I53" s="44"/>
    </row>
    <row r="54" spans="1:9" s="2" customFormat="1" ht="12.75" x14ac:dyDescent="0.25">
      <c r="A54" s="46"/>
      <c r="B54" s="3"/>
      <c r="C54" s="44"/>
      <c r="D54" s="44"/>
      <c r="E54" s="44"/>
      <c r="F54" s="44"/>
      <c r="G54" s="44"/>
      <c r="H54" s="44"/>
      <c r="I54" s="44"/>
    </row>
    <row r="55" spans="1:9" s="2" customFormat="1" ht="12.75" x14ac:dyDescent="0.25">
      <c r="A55" s="46"/>
      <c r="B55" s="3"/>
      <c r="C55" s="1"/>
      <c r="D55" s="1"/>
      <c r="E55" s="1"/>
      <c r="F55" s="1"/>
      <c r="G55" s="1"/>
      <c r="H55" s="1"/>
      <c r="I55" s="1"/>
    </row>
    <row r="56" spans="1:9" s="2" customFormat="1" ht="12.75" x14ac:dyDescent="0.25">
      <c r="A56" s="46"/>
      <c r="B56" s="3"/>
      <c r="C56" s="1"/>
      <c r="D56" s="1"/>
      <c r="E56" s="1"/>
      <c r="F56" s="1"/>
      <c r="G56" s="1"/>
      <c r="H56" s="1"/>
      <c r="I56" s="1"/>
    </row>
    <row r="57" spans="1:9" s="2" customFormat="1" ht="12.75" x14ac:dyDescent="0.25">
      <c r="A57" s="46"/>
      <c r="B57" s="3"/>
      <c r="C57" s="1"/>
      <c r="D57" s="1"/>
      <c r="E57" s="1"/>
      <c r="F57" s="1"/>
      <c r="G57" s="1"/>
      <c r="H57" s="1"/>
      <c r="I57" s="1"/>
    </row>
    <row r="58" spans="1:9" s="2" customFormat="1" ht="12.75" x14ac:dyDescent="0.25">
      <c r="A58" s="46"/>
      <c r="B58" s="12" t="s">
        <v>19</v>
      </c>
      <c r="C58" s="1"/>
      <c r="D58" s="1"/>
      <c r="E58" s="1"/>
      <c r="F58" s="1"/>
      <c r="G58" s="1"/>
      <c r="H58" s="1"/>
      <c r="I58" s="1"/>
    </row>
    <row r="59" spans="1:9" s="2" customFormat="1" ht="12.75" x14ac:dyDescent="0.25">
      <c r="A59" s="46"/>
      <c r="B59" s="3"/>
      <c r="C59" s="1" t="s">
        <v>20</v>
      </c>
      <c r="D59" s="1" t="s">
        <v>21</v>
      </c>
      <c r="E59" s="1" t="s">
        <v>22</v>
      </c>
      <c r="F59" s="1" t="s">
        <v>23</v>
      </c>
      <c r="G59" s="1"/>
      <c r="H59" s="1"/>
      <c r="I59" s="1"/>
    </row>
    <row r="60" spans="1:9" s="2" customFormat="1" ht="12.75" x14ac:dyDescent="0.25">
      <c r="A60" s="46"/>
      <c r="B60" s="3" t="str">
        <f>B41</f>
        <v xml:space="preserve"> BIENES Y SERVICIOS</v>
      </c>
      <c r="C60" s="31">
        <f>C204</f>
        <v>29.964212826131316</v>
      </c>
      <c r="D60" s="31">
        <f>C149</f>
        <v>63.246028977254177</v>
      </c>
      <c r="E60" s="31">
        <f>C95</f>
        <v>75.0078863645289</v>
      </c>
      <c r="F60" s="31">
        <f>C41</f>
        <v>82.208256693541287</v>
      </c>
      <c r="G60" s="1"/>
      <c r="H60" s="1"/>
      <c r="I60" s="1"/>
    </row>
    <row r="61" spans="1:9" s="2" customFormat="1" ht="12.75" x14ac:dyDescent="0.25">
      <c r="A61" s="46"/>
      <c r="B61" s="3" t="str">
        <f>B42</f>
        <v xml:space="preserve">  DONACIONES Y TRANSFERENCIAS</v>
      </c>
      <c r="C61" s="31">
        <f>C205</f>
        <v>0</v>
      </c>
      <c r="D61" s="31">
        <f>C150</f>
        <v>0</v>
      </c>
      <c r="E61" s="31">
        <f>C96</f>
        <v>0</v>
      </c>
      <c r="F61" s="31">
        <f>C42</f>
        <v>0</v>
      </c>
      <c r="G61" s="1"/>
      <c r="H61" s="1"/>
      <c r="I61" s="1"/>
    </row>
    <row r="62" spans="1:9" s="2" customFormat="1" ht="12.75" x14ac:dyDescent="0.25">
      <c r="A62" s="46"/>
      <c r="B62" s="3" t="str">
        <f>B43</f>
        <v xml:space="preserve"> OTROS GASTOS</v>
      </c>
      <c r="C62" s="31">
        <f>C206</f>
        <v>0</v>
      </c>
      <c r="D62" s="31">
        <f>C151</f>
        <v>99.999737074389174</v>
      </c>
      <c r="E62" s="31">
        <f>C97</f>
        <v>99.999737074389174</v>
      </c>
      <c r="F62" s="31">
        <f>C43</f>
        <v>99.999737074389174</v>
      </c>
      <c r="G62" s="1"/>
      <c r="H62" s="1"/>
      <c r="I62" s="1"/>
    </row>
    <row r="63" spans="1:9" s="2" customFormat="1" ht="12.75" x14ac:dyDescent="0.25">
      <c r="A63" s="46"/>
      <c r="B63" s="3"/>
      <c r="C63" s="31"/>
      <c r="D63" s="31"/>
      <c r="E63" s="31"/>
      <c r="F63" s="31"/>
      <c r="G63" s="1"/>
      <c r="H63" s="1"/>
      <c r="I63" s="1"/>
    </row>
    <row r="64" spans="1:9" s="2" customFormat="1" ht="12.75" x14ac:dyDescent="0.25">
      <c r="A64" s="46"/>
      <c r="B64" s="3"/>
      <c r="C64" s="1"/>
      <c r="D64" s="1"/>
      <c r="E64" s="1"/>
      <c r="F64" s="1"/>
      <c r="G64" s="1"/>
      <c r="H64" s="1"/>
      <c r="I64" s="1"/>
    </row>
    <row r="65" spans="1:23" s="2" customFormat="1" ht="12.75" x14ac:dyDescent="0.25">
      <c r="A65" s="46"/>
      <c r="B65" s="3"/>
      <c r="C65" s="1"/>
      <c r="D65" s="1"/>
      <c r="E65" s="1"/>
      <c r="F65" s="1"/>
      <c r="G65" s="1"/>
      <c r="H65" s="1"/>
      <c r="I65" s="1"/>
    </row>
    <row r="66" spans="1:23" s="14" customFormat="1" ht="12.75" x14ac:dyDescent="0.25">
      <c r="A66" s="46"/>
      <c r="B66" s="15" t="s">
        <v>25</v>
      </c>
      <c r="C66" s="13"/>
      <c r="D66" s="13"/>
      <c r="E66" s="13"/>
      <c r="F66" s="13"/>
      <c r="G66" s="13"/>
      <c r="H66" s="13"/>
      <c r="I66" s="13"/>
    </row>
    <row r="67" spans="1:23" s="2" customFormat="1" ht="12.75" x14ac:dyDescent="0.25">
      <c r="A67" s="46"/>
      <c r="B67" s="3"/>
      <c r="C67" s="1"/>
      <c r="D67" s="1"/>
      <c r="E67" s="1"/>
      <c r="F67" s="1"/>
      <c r="G67" s="1"/>
      <c r="H67" s="1"/>
      <c r="I67" s="1"/>
    </row>
    <row r="68" spans="1:23" s="2" customFormat="1" ht="12.75" x14ac:dyDescent="0.25">
      <c r="A68" s="46"/>
      <c r="B68" s="12" t="s">
        <v>1</v>
      </c>
      <c r="C68" s="1"/>
      <c r="D68" s="1"/>
      <c r="E68" s="1"/>
      <c r="F68" s="1"/>
      <c r="G68" s="1"/>
      <c r="H68" s="1"/>
      <c r="I68" s="1"/>
      <c r="K68" s="127" t="s">
        <v>51</v>
      </c>
      <c r="L68" s="127" t="s">
        <v>53</v>
      </c>
      <c r="M68" s="127"/>
      <c r="N68" s="127" t="s">
        <v>54</v>
      </c>
      <c r="O68" s="127" t="s">
        <v>55</v>
      </c>
      <c r="P68" s="127"/>
      <c r="Q68" s="127" t="s">
        <v>54</v>
      </c>
      <c r="R68" s="127" t="s">
        <v>55</v>
      </c>
      <c r="S68" s="127"/>
      <c r="T68" s="127" t="s">
        <v>54</v>
      </c>
      <c r="U68" s="127" t="s">
        <v>55</v>
      </c>
      <c r="V68" s="127"/>
      <c r="W68" s="127"/>
    </row>
    <row r="69" spans="1:23" s="2" customFormat="1" ht="38.25" x14ac:dyDescent="0.25">
      <c r="A69" s="46"/>
      <c r="B69" s="4" t="s">
        <v>2</v>
      </c>
      <c r="C69" s="5" t="s">
        <v>3</v>
      </c>
      <c r="D69" s="6" t="s">
        <v>4</v>
      </c>
      <c r="E69" s="7" t="s">
        <v>5</v>
      </c>
      <c r="F69" s="8" t="s">
        <v>6</v>
      </c>
      <c r="G69" s="6" t="s">
        <v>7</v>
      </c>
      <c r="H69" s="5" t="s">
        <v>8</v>
      </c>
      <c r="I69" s="5" t="s">
        <v>9</v>
      </c>
      <c r="K69" s="201" t="s">
        <v>46</v>
      </c>
      <c r="L69" s="201"/>
      <c r="M69" s="127"/>
      <c r="N69" s="201" t="s">
        <v>6</v>
      </c>
      <c r="O69" s="201"/>
      <c r="P69" s="127"/>
      <c r="Q69" s="202" t="s">
        <v>58</v>
      </c>
      <c r="R69" s="202"/>
      <c r="S69" s="127"/>
      <c r="T69" s="202" t="s">
        <v>59</v>
      </c>
      <c r="U69" s="202"/>
      <c r="V69" s="127"/>
      <c r="W69" s="127"/>
    </row>
    <row r="70" spans="1:23" s="2" customFormat="1" ht="12.75" x14ac:dyDescent="0.25">
      <c r="A70" s="46"/>
      <c r="B70" s="9" t="s">
        <v>28</v>
      </c>
      <c r="C70" s="19">
        <f>C124</f>
        <v>0</v>
      </c>
      <c r="D70" s="20">
        <f>K70+D124+L70</f>
        <v>0</v>
      </c>
      <c r="E70" s="21">
        <f>G124</f>
        <v>0</v>
      </c>
      <c r="F70" s="22">
        <f>G70-E70</f>
        <v>0</v>
      </c>
      <c r="G70" s="20">
        <v>0</v>
      </c>
      <c r="H70" s="19">
        <f t="shared" ref="H70:H77" si="7">D70-G70</f>
        <v>0</v>
      </c>
      <c r="I70" s="19">
        <v>0</v>
      </c>
      <c r="K70" s="127"/>
      <c r="L70" s="127"/>
      <c r="M70" s="127"/>
      <c r="N70" s="127">
        <v>0</v>
      </c>
      <c r="O70" s="127"/>
      <c r="P70" s="127"/>
      <c r="Q70" s="127"/>
      <c r="R70" s="127"/>
      <c r="S70" s="127"/>
      <c r="T70" s="127"/>
      <c r="U70" s="127"/>
      <c r="V70" s="127"/>
      <c r="W70" s="127"/>
    </row>
    <row r="71" spans="1:23" s="2" customFormat="1" ht="25.5" x14ac:dyDescent="0.25">
      <c r="A71" s="46"/>
      <c r="B71" s="10" t="s">
        <v>29</v>
      </c>
      <c r="C71" s="19">
        <f t="shared" ref="C71:C78" si="8">C125</f>
        <v>0</v>
      </c>
      <c r="D71" s="20">
        <v>0</v>
      </c>
      <c r="E71" s="21">
        <f t="shared" ref="E71:E78" si="9">G125</f>
        <v>0</v>
      </c>
      <c r="F71" s="22">
        <f t="shared" ref="F71:F79" si="10">G71-E71</f>
        <v>0</v>
      </c>
      <c r="G71" s="20">
        <v>0</v>
      </c>
      <c r="H71" s="19">
        <f t="shared" si="7"/>
        <v>0</v>
      </c>
      <c r="I71" s="19">
        <v>0</v>
      </c>
      <c r="K71" s="127">
        <v>59748143</v>
      </c>
      <c r="L71" s="127"/>
      <c r="M71" s="127"/>
      <c r="N71" s="127">
        <v>0</v>
      </c>
      <c r="O71" s="127"/>
      <c r="P71" s="127"/>
      <c r="Q71" s="127"/>
      <c r="R71" s="127"/>
      <c r="S71" s="127"/>
      <c r="T71" s="127"/>
      <c r="U71" s="127"/>
      <c r="V71" s="127"/>
      <c r="W71" s="127"/>
    </row>
    <row r="72" spans="1:23" s="2" customFormat="1" ht="25.5" x14ac:dyDescent="0.25">
      <c r="A72" s="46"/>
      <c r="B72" s="9" t="s">
        <v>30</v>
      </c>
      <c r="C72" s="19">
        <f t="shared" si="8"/>
        <v>0</v>
      </c>
      <c r="D72" s="20">
        <v>0</v>
      </c>
      <c r="E72" s="21">
        <f t="shared" si="9"/>
        <v>0</v>
      </c>
      <c r="F72" s="22">
        <f t="shared" si="10"/>
        <v>0</v>
      </c>
      <c r="G72" s="20">
        <v>0</v>
      </c>
      <c r="H72" s="19">
        <f t="shared" si="7"/>
        <v>0</v>
      </c>
      <c r="I72" s="19">
        <v>0</v>
      </c>
      <c r="K72" s="127">
        <v>35043509</v>
      </c>
      <c r="L72" s="127"/>
      <c r="M72" s="127"/>
      <c r="N72" s="127">
        <v>0</v>
      </c>
      <c r="O72" s="127"/>
      <c r="P72" s="127"/>
      <c r="Q72" s="127"/>
      <c r="R72" s="127"/>
      <c r="S72" s="127"/>
      <c r="T72" s="127"/>
      <c r="U72" s="127"/>
      <c r="V72" s="127"/>
      <c r="W72" s="127"/>
    </row>
    <row r="73" spans="1:23" s="2" customFormat="1" ht="12.75" x14ac:dyDescent="0.25">
      <c r="A73" s="46"/>
      <c r="B73" s="11" t="s">
        <v>31</v>
      </c>
      <c r="C73" s="19">
        <f t="shared" si="8"/>
        <v>24704968</v>
      </c>
      <c r="D73" s="20">
        <f>22185253+262127+5000000+5924108+9000000</f>
        <v>42371488</v>
      </c>
      <c r="E73" s="21">
        <f>G127</f>
        <v>18756298.009999998</v>
      </c>
      <c r="F73" s="22">
        <f t="shared" si="10"/>
        <v>13025659.559999999</v>
      </c>
      <c r="G73" s="20">
        <f>21719086.48+163346.15+4820676.85+94982.14+4983865.95</f>
        <v>31781957.569999997</v>
      </c>
      <c r="H73" s="19">
        <f>D73-G73</f>
        <v>10589530.430000003</v>
      </c>
      <c r="I73" s="19">
        <f>G73/D73*100</f>
        <v>75.0078863645289</v>
      </c>
      <c r="K73" s="127">
        <v>4156200</v>
      </c>
      <c r="L73" s="127">
        <v>14924108</v>
      </c>
      <c r="M73" s="127"/>
      <c r="N73" s="127">
        <v>11158903.609999999</v>
      </c>
      <c r="O73" s="127">
        <v>5078848.0900000008</v>
      </c>
      <c r="P73" s="127"/>
      <c r="Q73" s="127"/>
      <c r="R73" s="127">
        <v>9845259.9100000001</v>
      </c>
      <c r="S73" s="127"/>
      <c r="T73" s="127"/>
      <c r="U73" s="127">
        <v>34.03</v>
      </c>
      <c r="V73" s="127"/>
      <c r="W73" s="127"/>
    </row>
    <row r="74" spans="1:23" s="2" customFormat="1" ht="12.75" x14ac:dyDescent="0.25">
      <c r="A74" s="46"/>
      <c r="B74" s="9" t="s">
        <v>32</v>
      </c>
      <c r="C74" s="19">
        <f t="shared" si="8"/>
        <v>0</v>
      </c>
      <c r="D74" s="20">
        <f t="shared" ref="D74:D78" si="11">K74+D128+L74</f>
        <v>0</v>
      </c>
      <c r="E74" s="21">
        <f t="shared" si="9"/>
        <v>0</v>
      </c>
      <c r="F74" s="22">
        <f t="shared" si="10"/>
        <v>0</v>
      </c>
      <c r="G74" s="20">
        <v>0</v>
      </c>
      <c r="H74" s="19">
        <f t="shared" si="7"/>
        <v>0</v>
      </c>
      <c r="I74" s="19">
        <v>0</v>
      </c>
      <c r="K74" s="127"/>
      <c r="L74" s="127"/>
      <c r="M74" s="127"/>
      <c r="N74" s="127">
        <v>0</v>
      </c>
      <c r="O74" s="127"/>
      <c r="P74" s="127"/>
      <c r="Q74" s="127"/>
      <c r="R74" s="127"/>
      <c r="S74" s="127"/>
      <c r="T74" s="127"/>
      <c r="U74" s="127"/>
      <c r="V74" s="127"/>
      <c r="W74" s="127"/>
    </row>
    <row r="75" spans="1:23" s="2" customFormat="1" ht="12.75" x14ac:dyDescent="0.25">
      <c r="A75" s="46"/>
      <c r="B75" s="10" t="s">
        <v>33</v>
      </c>
      <c r="C75" s="19">
        <f t="shared" si="8"/>
        <v>0</v>
      </c>
      <c r="D75" s="20">
        <f t="shared" si="11"/>
        <v>53247</v>
      </c>
      <c r="E75" s="21">
        <f>G129</f>
        <v>53246.86</v>
      </c>
      <c r="F75" s="22">
        <f>G75-E75</f>
        <v>0</v>
      </c>
      <c r="G75" s="20">
        <v>53246.86</v>
      </c>
      <c r="H75" s="19">
        <f t="shared" si="7"/>
        <v>0.13999999999941792</v>
      </c>
      <c r="I75" s="19">
        <f t="shared" ref="I75" si="12">G75/D75*100</f>
        <v>99.999737074389174</v>
      </c>
      <c r="K75" s="127"/>
      <c r="L75" s="127"/>
      <c r="M75" s="127"/>
      <c r="N75" s="127">
        <v>53246.86</v>
      </c>
      <c r="O75" s="127"/>
      <c r="P75" s="127"/>
      <c r="Q75" s="127"/>
      <c r="R75" s="127"/>
      <c r="S75" s="127"/>
      <c r="T75" s="127"/>
      <c r="U75" s="127"/>
      <c r="V75" s="127"/>
      <c r="W75" s="127"/>
    </row>
    <row r="76" spans="1:23" s="2" customFormat="1" ht="25.5" x14ac:dyDescent="0.25">
      <c r="A76" s="46"/>
      <c r="B76" s="9" t="s">
        <v>34</v>
      </c>
      <c r="C76" s="19">
        <f t="shared" si="8"/>
        <v>0</v>
      </c>
      <c r="D76" s="20">
        <f t="shared" si="11"/>
        <v>0</v>
      </c>
      <c r="E76" s="21">
        <f t="shared" si="9"/>
        <v>0</v>
      </c>
      <c r="F76" s="22">
        <f t="shared" si="10"/>
        <v>0</v>
      </c>
      <c r="G76" s="20">
        <v>0</v>
      </c>
      <c r="H76" s="19">
        <f t="shared" si="7"/>
        <v>0</v>
      </c>
      <c r="I76" s="19">
        <v>0</v>
      </c>
      <c r="K76" s="127"/>
      <c r="L76" s="127"/>
      <c r="M76" s="127"/>
      <c r="N76" s="127">
        <v>0</v>
      </c>
      <c r="O76" s="127"/>
      <c r="P76" s="127"/>
      <c r="Q76" s="127"/>
      <c r="R76" s="127"/>
      <c r="S76" s="127"/>
      <c r="T76" s="127"/>
      <c r="U76" s="127"/>
      <c r="V76" s="127"/>
      <c r="W76" s="127"/>
    </row>
    <row r="77" spans="1:23" s="2" customFormat="1" ht="25.5" x14ac:dyDescent="0.25">
      <c r="A77" s="46"/>
      <c r="B77" s="9" t="s">
        <v>35</v>
      </c>
      <c r="C77" s="19">
        <f t="shared" si="8"/>
        <v>0</v>
      </c>
      <c r="D77" s="20">
        <f t="shared" si="11"/>
        <v>0</v>
      </c>
      <c r="E77" s="21">
        <f t="shared" si="9"/>
        <v>0</v>
      </c>
      <c r="F77" s="22">
        <f t="shared" si="10"/>
        <v>0</v>
      </c>
      <c r="G77" s="20">
        <v>0</v>
      </c>
      <c r="H77" s="19">
        <f t="shared" si="7"/>
        <v>0</v>
      </c>
      <c r="I77" s="19">
        <v>0</v>
      </c>
      <c r="K77" s="127"/>
      <c r="L77" s="127"/>
      <c r="M77" s="127"/>
      <c r="N77" s="127">
        <v>0</v>
      </c>
      <c r="O77" s="127"/>
      <c r="P77" s="127"/>
      <c r="Q77" s="127"/>
      <c r="R77" s="127"/>
      <c r="S77" s="127"/>
      <c r="T77" s="127"/>
      <c r="U77" s="127"/>
      <c r="V77" s="127"/>
      <c r="W77" s="127"/>
    </row>
    <row r="78" spans="1:23" s="2" customFormat="1" ht="12.75" x14ac:dyDescent="0.25">
      <c r="A78" s="46"/>
      <c r="B78" s="11" t="s">
        <v>36</v>
      </c>
      <c r="C78" s="19">
        <f t="shared" si="8"/>
        <v>0</v>
      </c>
      <c r="D78" s="20">
        <f t="shared" si="11"/>
        <v>0</v>
      </c>
      <c r="E78" s="21">
        <f t="shared" si="9"/>
        <v>0</v>
      </c>
      <c r="F78" s="22">
        <f t="shared" si="10"/>
        <v>0</v>
      </c>
      <c r="G78" s="20">
        <v>0</v>
      </c>
      <c r="H78" s="19">
        <f t="shared" ref="H78" si="13">D78-G78</f>
        <v>0</v>
      </c>
      <c r="I78" s="19">
        <v>0</v>
      </c>
      <c r="K78" s="127"/>
      <c r="L78" s="127"/>
      <c r="M78" s="127"/>
      <c r="N78" s="127">
        <v>0</v>
      </c>
      <c r="O78" s="127"/>
      <c r="P78" s="127"/>
      <c r="Q78" s="127"/>
      <c r="R78" s="127"/>
      <c r="S78" s="127"/>
      <c r="T78" s="127"/>
      <c r="U78" s="127"/>
      <c r="V78" s="127"/>
      <c r="W78" s="127"/>
    </row>
    <row r="79" spans="1:23" s="2" customFormat="1" ht="12.75" x14ac:dyDescent="0.25">
      <c r="A79" s="46"/>
      <c r="B79" s="17" t="s">
        <v>13</v>
      </c>
      <c r="C79" s="32">
        <f>SUM(C70:C78)</f>
        <v>24704968</v>
      </c>
      <c r="D79" s="32">
        <f>SUM(D70:D78)</f>
        <v>42424735</v>
      </c>
      <c r="E79" s="32">
        <f t="shared" ref="E79:G79" si="14">SUM(E70:E78)</f>
        <v>18809544.869999997</v>
      </c>
      <c r="F79" s="48">
        <f t="shared" si="10"/>
        <v>13025659.559999999</v>
      </c>
      <c r="G79" s="32">
        <f t="shared" si="14"/>
        <v>31835204.429999996</v>
      </c>
      <c r="H79" s="32">
        <f>D79-G79</f>
        <v>10589530.570000004</v>
      </c>
      <c r="I79" s="34">
        <f t="shared" ref="I79" si="15">G79/D79*100</f>
        <v>75.039253468524905</v>
      </c>
      <c r="K79" s="127">
        <f>SUM(K70:K78)</f>
        <v>98947852</v>
      </c>
      <c r="L79" s="127">
        <f>SUM(L70:L78)</f>
        <v>14924108</v>
      </c>
      <c r="M79" s="127"/>
      <c r="N79" s="127">
        <v>11212150.469999999</v>
      </c>
      <c r="O79" s="127">
        <f>SUM(O70:O78)</f>
        <v>5078848.0900000008</v>
      </c>
      <c r="P79" s="127"/>
      <c r="Q79" s="127">
        <f>SUM(Q70:Q78)</f>
        <v>0</v>
      </c>
      <c r="R79" s="127">
        <f>SUM(R70:R78)</f>
        <v>9845259.9100000001</v>
      </c>
      <c r="S79" s="127"/>
      <c r="T79" s="128">
        <f>N79/K79</f>
        <v>0.11331373287416081</v>
      </c>
      <c r="U79" s="128">
        <f>O79/L79</f>
        <v>0.34031166820824404</v>
      </c>
      <c r="V79" s="127"/>
      <c r="W79" s="127"/>
    </row>
    <row r="80" spans="1:23" s="2" customFormat="1" ht="12.75" x14ac:dyDescent="0.25">
      <c r="A80" s="46"/>
      <c r="B80" s="3"/>
      <c r="C80" s="1"/>
      <c r="D80" s="1"/>
      <c r="E80" s="1"/>
      <c r="F80" s="1"/>
      <c r="G80" s="1"/>
      <c r="H80" s="1"/>
      <c r="I80" s="1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</row>
    <row r="81" spans="1:23" s="2" customFormat="1" ht="12.75" x14ac:dyDescent="0.25">
      <c r="A81" s="46"/>
      <c r="B81" s="3"/>
      <c r="C81" s="1"/>
      <c r="D81" s="1"/>
      <c r="E81" s="1"/>
      <c r="F81" s="1"/>
      <c r="G81" s="1"/>
      <c r="H81" s="1"/>
      <c r="I81" s="1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</row>
    <row r="82" spans="1:23" s="2" customFormat="1" ht="12.75" x14ac:dyDescent="0.25">
      <c r="A82" s="46"/>
      <c r="B82" s="12" t="s">
        <v>14</v>
      </c>
      <c r="C82" s="1"/>
      <c r="D82" s="1"/>
      <c r="E82" s="1"/>
      <c r="F82" s="1"/>
      <c r="G82" s="1"/>
      <c r="H82" s="1"/>
      <c r="I82" s="1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</row>
    <row r="83" spans="1:23" s="2" customFormat="1" ht="12.75" x14ac:dyDescent="0.25">
      <c r="A83" s="46"/>
      <c r="B83" s="3"/>
      <c r="C83" s="1"/>
      <c r="D83" s="1"/>
      <c r="E83" s="1"/>
      <c r="F83" s="1"/>
      <c r="G83" s="1"/>
      <c r="H83" s="1"/>
      <c r="I83" s="1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</row>
    <row r="84" spans="1:23" s="2" customFormat="1" ht="12.75" x14ac:dyDescent="0.25">
      <c r="A84" s="46"/>
      <c r="B84" s="3"/>
      <c r="C84" s="1"/>
      <c r="D84" s="1"/>
      <c r="E84" s="1"/>
      <c r="F84" s="1"/>
      <c r="G84" s="1"/>
      <c r="H84" s="1"/>
      <c r="I84" s="1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</row>
    <row r="85" spans="1:23" s="2" customFormat="1" ht="12.75" x14ac:dyDescent="0.25">
      <c r="A85" s="46"/>
      <c r="B85" s="3"/>
      <c r="C85" s="1"/>
      <c r="D85" s="1"/>
      <c r="E85" s="1"/>
      <c r="F85" s="1"/>
      <c r="G85" s="1"/>
      <c r="H85" s="1"/>
      <c r="I85" s="1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</row>
    <row r="86" spans="1:23" s="2" customFormat="1" ht="12.75" x14ac:dyDescent="0.25">
      <c r="A86" s="46"/>
      <c r="B86" s="3"/>
      <c r="C86" s="1"/>
      <c r="D86" s="1"/>
      <c r="E86" s="1"/>
      <c r="F86" s="1"/>
      <c r="G86" s="1"/>
      <c r="H86" s="1"/>
      <c r="I86" s="1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</row>
    <row r="87" spans="1:23" s="2" customFormat="1" ht="12.75" x14ac:dyDescent="0.25">
      <c r="A87" s="46"/>
      <c r="B87" s="3"/>
      <c r="C87" s="1"/>
      <c r="D87" s="1"/>
      <c r="E87" s="1"/>
      <c r="F87" s="1"/>
      <c r="G87" s="1"/>
      <c r="H87" s="1"/>
      <c r="I87" s="1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</row>
    <row r="88" spans="1:23" s="2" customFormat="1" ht="12.75" x14ac:dyDescent="0.25">
      <c r="A88" s="46"/>
      <c r="B88" s="3"/>
      <c r="C88" s="1"/>
      <c r="D88" s="1"/>
      <c r="E88" s="1"/>
      <c r="F88" s="1"/>
      <c r="G88" s="1"/>
      <c r="H88" s="1"/>
      <c r="I88" s="1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</row>
    <row r="89" spans="1:23" s="2" customFormat="1" ht="12.75" x14ac:dyDescent="0.25">
      <c r="A89" s="46"/>
      <c r="B89" s="3"/>
      <c r="C89" s="1"/>
      <c r="D89" s="1"/>
      <c r="E89" s="1"/>
      <c r="F89" s="1"/>
      <c r="G89" s="1"/>
      <c r="H89" s="1"/>
      <c r="I89" s="1"/>
    </row>
    <row r="90" spans="1:23" s="2" customFormat="1" ht="12.75" x14ac:dyDescent="0.25">
      <c r="A90" s="46"/>
      <c r="B90" s="3"/>
      <c r="C90" s="1"/>
      <c r="D90" s="1"/>
      <c r="E90" s="1"/>
      <c r="F90" s="1"/>
      <c r="G90" s="1"/>
      <c r="H90" s="1"/>
      <c r="I90" s="1"/>
    </row>
    <row r="91" spans="1:23" s="2" customFormat="1" ht="12.75" x14ac:dyDescent="0.25">
      <c r="A91" s="46"/>
      <c r="B91" s="12" t="s">
        <v>15</v>
      </c>
      <c r="C91" s="1"/>
      <c r="D91" s="1"/>
      <c r="E91" s="1"/>
      <c r="F91" s="1"/>
      <c r="G91" s="1"/>
      <c r="H91" s="1"/>
      <c r="I91" s="1"/>
    </row>
    <row r="92" spans="1:23" s="2" customFormat="1" ht="12.75" x14ac:dyDescent="0.25">
      <c r="A92" s="46"/>
      <c r="B92" s="3" t="str">
        <f>MID(B70,3,60)</f>
        <v xml:space="preserve"> RESERVA DE CONTINGENCIA</v>
      </c>
      <c r="C92" s="31">
        <f>I70</f>
        <v>0</v>
      </c>
      <c r="D92" s="1"/>
      <c r="E92" s="1"/>
      <c r="F92" s="1"/>
      <c r="G92" s="1"/>
      <c r="H92" s="1"/>
      <c r="I92" s="1"/>
    </row>
    <row r="93" spans="1:23" s="2" customFormat="1" ht="12.75" x14ac:dyDescent="0.25">
      <c r="A93" s="46"/>
      <c r="B93" s="3" t="str">
        <f t="shared" ref="B93:B100" si="16">MID(B71,3,60)</f>
        <v xml:space="preserve"> PERSONAL Y OBLIGACIONES SOCIALES</v>
      </c>
      <c r="C93" s="31">
        <f t="shared" ref="C93:C100" si="17">I71</f>
        <v>0</v>
      </c>
      <c r="D93" s="1"/>
      <c r="E93" s="1"/>
      <c r="F93" s="1"/>
      <c r="G93" s="1"/>
      <c r="H93" s="1"/>
      <c r="I93" s="1"/>
    </row>
    <row r="94" spans="1:23" s="2" customFormat="1" ht="25.5" x14ac:dyDescent="0.25">
      <c r="A94" s="46"/>
      <c r="B94" s="3" t="str">
        <f t="shared" si="16"/>
        <v xml:space="preserve"> PENSIONES Y OTRAS PRESTACIONES SOCIALES</v>
      </c>
      <c r="C94" s="31">
        <f t="shared" si="17"/>
        <v>0</v>
      </c>
      <c r="D94" s="1"/>
      <c r="E94" s="1"/>
      <c r="F94" s="1"/>
      <c r="G94" s="1"/>
      <c r="H94" s="1"/>
      <c r="I94" s="1"/>
    </row>
    <row r="95" spans="1:23" s="2" customFormat="1" ht="12.75" x14ac:dyDescent="0.25">
      <c r="A95" s="46"/>
      <c r="B95" s="3" t="str">
        <f t="shared" si="16"/>
        <v xml:space="preserve"> BIENES Y SERVICIOS</v>
      </c>
      <c r="C95" s="31">
        <f t="shared" si="17"/>
        <v>75.0078863645289</v>
      </c>
      <c r="D95" s="1"/>
      <c r="E95" s="1"/>
      <c r="F95" s="1"/>
      <c r="G95" s="1"/>
      <c r="H95" s="1"/>
      <c r="I95" s="1"/>
    </row>
    <row r="96" spans="1:23" s="2" customFormat="1" ht="12.75" x14ac:dyDescent="0.25">
      <c r="A96" s="46"/>
      <c r="B96" s="3" t="str">
        <f t="shared" si="16"/>
        <v xml:space="preserve">  DONACIONES Y TRANSFERENCIAS</v>
      </c>
      <c r="C96" s="31">
        <f t="shared" si="17"/>
        <v>0</v>
      </c>
      <c r="D96" s="1"/>
      <c r="E96" s="1"/>
      <c r="F96" s="1"/>
      <c r="G96" s="1"/>
      <c r="H96" s="1"/>
      <c r="I96" s="1"/>
    </row>
    <row r="97" spans="1:9" s="2" customFormat="1" ht="12.75" x14ac:dyDescent="0.25">
      <c r="A97" s="46"/>
      <c r="B97" s="3" t="str">
        <f t="shared" si="16"/>
        <v xml:space="preserve"> OTROS GASTOS</v>
      </c>
      <c r="C97" s="31">
        <f t="shared" si="17"/>
        <v>99.999737074389174</v>
      </c>
      <c r="D97" s="1"/>
      <c r="E97" s="1"/>
      <c r="F97" s="1"/>
      <c r="G97" s="1"/>
      <c r="H97" s="1"/>
      <c r="I97" s="1"/>
    </row>
    <row r="98" spans="1:9" s="2" customFormat="1" ht="25.5" x14ac:dyDescent="0.25">
      <c r="A98" s="46"/>
      <c r="B98" s="3" t="str">
        <f t="shared" si="16"/>
        <v xml:space="preserve"> ADQUISICIÓN DE ACTIVOS NO FINANCIEROS</v>
      </c>
      <c r="C98" s="31">
        <f t="shared" si="17"/>
        <v>0</v>
      </c>
      <c r="D98" s="1"/>
      <c r="E98" s="1"/>
      <c r="F98" s="1"/>
      <c r="G98" s="1"/>
      <c r="H98" s="1"/>
      <c r="I98" s="1"/>
    </row>
    <row r="99" spans="1:9" s="2" customFormat="1" ht="25.5" x14ac:dyDescent="0.25">
      <c r="A99" s="46"/>
      <c r="B99" s="3" t="str">
        <f t="shared" si="16"/>
        <v xml:space="preserve"> ADQUISICIÓN DE ACTIVOS FINANCIEROS</v>
      </c>
      <c r="C99" s="31">
        <f t="shared" si="17"/>
        <v>0</v>
      </c>
      <c r="D99" s="1"/>
      <c r="E99" s="1"/>
      <c r="F99" s="1"/>
      <c r="G99" s="1"/>
      <c r="H99" s="1"/>
      <c r="I99" s="1"/>
    </row>
    <row r="100" spans="1:9" s="2" customFormat="1" ht="12.75" x14ac:dyDescent="0.25">
      <c r="A100" s="46"/>
      <c r="B100" s="3" t="str">
        <f t="shared" si="16"/>
        <v xml:space="preserve"> SERVICIO DE LA DEUDA PÚBLICA</v>
      </c>
      <c r="C100" s="31">
        <f t="shared" si="17"/>
        <v>0</v>
      </c>
      <c r="D100" s="1"/>
      <c r="E100" s="1"/>
      <c r="F100" s="1"/>
      <c r="G100" s="1"/>
      <c r="H100" s="1"/>
      <c r="I100" s="1"/>
    </row>
    <row r="101" spans="1:9" s="2" customFormat="1" ht="12.75" x14ac:dyDescent="0.25">
      <c r="A101" s="46"/>
      <c r="B101" s="3"/>
      <c r="C101" s="1"/>
      <c r="D101" s="1"/>
      <c r="E101" s="1"/>
      <c r="F101" s="1"/>
      <c r="G101" s="1"/>
      <c r="H101" s="1"/>
      <c r="I101" s="1"/>
    </row>
    <row r="102" spans="1:9" s="2" customFormat="1" ht="12.75" x14ac:dyDescent="0.25">
      <c r="A102" s="46"/>
      <c r="B102" s="3"/>
      <c r="C102" s="1"/>
      <c r="D102" s="1"/>
      <c r="E102" s="1"/>
      <c r="F102" s="1"/>
      <c r="G102" s="1"/>
      <c r="H102" s="1"/>
      <c r="I102" s="1"/>
    </row>
    <row r="103" spans="1:9" s="2" customFormat="1" ht="12.75" x14ac:dyDescent="0.25">
      <c r="A103" s="46"/>
      <c r="B103" s="3"/>
      <c r="C103" s="1"/>
      <c r="D103" s="1"/>
      <c r="E103" s="1"/>
      <c r="F103" s="1"/>
      <c r="G103" s="1"/>
      <c r="H103" s="1"/>
      <c r="I103" s="1"/>
    </row>
    <row r="104" spans="1:9" s="2" customFormat="1" ht="12.75" x14ac:dyDescent="0.25">
      <c r="A104" s="46"/>
      <c r="B104" s="3"/>
      <c r="C104" s="1"/>
      <c r="D104" s="1"/>
      <c r="E104" s="1"/>
      <c r="F104" s="1"/>
      <c r="G104" s="1"/>
      <c r="H104" s="1"/>
      <c r="I104" s="1"/>
    </row>
    <row r="105" spans="1:9" s="2" customFormat="1" ht="12.75" x14ac:dyDescent="0.25">
      <c r="A105" s="46"/>
      <c r="B105" s="12" t="s">
        <v>19</v>
      </c>
      <c r="C105" s="1"/>
      <c r="D105" s="1"/>
      <c r="E105" s="1"/>
      <c r="F105" s="1"/>
      <c r="G105" s="1"/>
      <c r="H105" s="1"/>
      <c r="I105" s="1"/>
    </row>
    <row r="106" spans="1:9" s="2" customFormat="1" ht="12.75" x14ac:dyDescent="0.25">
      <c r="A106" s="46"/>
      <c r="B106" s="3"/>
      <c r="C106" s="1" t="s">
        <v>20</v>
      </c>
      <c r="D106" s="1" t="s">
        <v>21</v>
      </c>
      <c r="E106" s="1" t="s">
        <v>22</v>
      </c>
      <c r="F106" s="1"/>
      <c r="G106" s="1"/>
      <c r="H106" s="1"/>
      <c r="I106" s="1"/>
    </row>
    <row r="107" spans="1:9" s="2" customFormat="1" ht="12.75" x14ac:dyDescent="0.25">
      <c r="A107" s="46"/>
      <c r="B107" s="3" t="str">
        <f>B92</f>
        <v xml:space="preserve"> RESERVA DE CONTINGENCIA</v>
      </c>
      <c r="C107" s="31">
        <f>C201</f>
        <v>0</v>
      </c>
      <c r="D107" s="31">
        <f>C146</f>
        <v>0</v>
      </c>
      <c r="E107" s="31">
        <f>C92</f>
        <v>0</v>
      </c>
      <c r="F107" s="1"/>
      <c r="G107" s="1"/>
      <c r="H107" s="1"/>
      <c r="I107" s="1"/>
    </row>
    <row r="108" spans="1:9" s="2" customFormat="1" ht="12.75" x14ac:dyDescent="0.25">
      <c r="A108" s="46"/>
      <c r="B108" s="3" t="str">
        <f t="shared" ref="B108" si="18">B93</f>
        <v xml:space="preserve"> PERSONAL Y OBLIGACIONES SOCIALES</v>
      </c>
      <c r="C108" s="31">
        <f t="shared" ref="C108:C115" si="19">C202</f>
        <v>0</v>
      </c>
      <c r="D108" s="31">
        <f t="shared" ref="D108:D115" si="20">C147</f>
        <v>0</v>
      </c>
      <c r="E108" s="31">
        <f t="shared" ref="E108:E115" si="21">C93</f>
        <v>0</v>
      </c>
      <c r="F108" s="1"/>
      <c r="G108" s="1"/>
      <c r="H108" s="1"/>
      <c r="I108" s="1"/>
    </row>
    <row r="109" spans="1:9" s="2" customFormat="1" ht="25.5" x14ac:dyDescent="0.25">
      <c r="A109" s="46"/>
      <c r="B109" s="3" t="str">
        <f t="shared" ref="B109" si="22">B94</f>
        <v xml:space="preserve"> PENSIONES Y OTRAS PRESTACIONES SOCIALES</v>
      </c>
      <c r="C109" s="31">
        <f t="shared" si="19"/>
        <v>0</v>
      </c>
      <c r="D109" s="31">
        <f t="shared" si="20"/>
        <v>0</v>
      </c>
      <c r="E109" s="31">
        <f t="shared" si="21"/>
        <v>0</v>
      </c>
      <c r="F109" s="1"/>
      <c r="G109" s="1"/>
      <c r="H109" s="1"/>
      <c r="I109" s="1"/>
    </row>
    <row r="110" spans="1:9" s="2" customFormat="1" ht="12.75" x14ac:dyDescent="0.25">
      <c r="A110" s="46"/>
      <c r="B110" s="3" t="str">
        <f t="shared" ref="B110" si="23">B95</f>
        <v xml:space="preserve"> BIENES Y SERVICIOS</v>
      </c>
      <c r="C110" s="31">
        <f t="shared" si="19"/>
        <v>29.964212826131316</v>
      </c>
      <c r="D110" s="31">
        <f t="shared" si="20"/>
        <v>63.246028977254177</v>
      </c>
      <c r="E110" s="31">
        <f t="shared" si="21"/>
        <v>75.0078863645289</v>
      </c>
      <c r="F110" s="1"/>
      <c r="G110" s="1"/>
      <c r="H110" s="1"/>
      <c r="I110" s="1"/>
    </row>
    <row r="111" spans="1:9" s="2" customFormat="1" ht="12.75" x14ac:dyDescent="0.25">
      <c r="A111" s="46"/>
      <c r="B111" s="3" t="str">
        <f t="shared" ref="B111" si="24">B96</f>
        <v xml:space="preserve">  DONACIONES Y TRANSFERENCIAS</v>
      </c>
      <c r="C111" s="31">
        <f t="shared" si="19"/>
        <v>0</v>
      </c>
      <c r="D111" s="31">
        <f t="shared" si="20"/>
        <v>0</v>
      </c>
      <c r="E111" s="31">
        <f t="shared" si="21"/>
        <v>0</v>
      </c>
      <c r="F111" s="1"/>
      <c r="G111" s="1"/>
      <c r="H111" s="1"/>
      <c r="I111" s="1"/>
    </row>
    <row r="112" spans="1:9" s="2" customFormat="1" ht="12.75" x14ac:dyDescent="0.25">
      <c r="A112" s="46"/>
      <c r="B112" s="3" t="str">
        <f t="shared" ref="B112" si="25">B97</f>
        <v xml:space="preserve"> OTROS GASTOS</v>
      </c>
      <c r="C112" s="31">
        <f t="shared" si="19"/>
        <v>0</v>
      </c>
      <c r="D112" s="31">
        <f t="shared" si="20"/>
        <v>99.999737074389174</v>
      </c>
      <c r="E112" s="31">
        <f t="shared" si="21"/>
        <v>99.999737074389174</v>
      </c>
      <c r="F112" s="1"/>
      <c r="G112" s="1"/>
      <c r="H112" s="1"/>
      <c r="I112" s="1"/>
    </row>
    <row r="113" spans="1:11" s="2" customFormat="1" ht="25.5" x14ac:dyDescent="0.25">
      <c r="A113" s="46"/>
      <c r="B113" s="3" t="str">
        <f t="shared" ref="B113" si="26">B98</f>
        <v xml:space="preserve"> ADQUISICIÓN DE ACTIVOS NO FINANCIEROS</v>
      </c>
      <c r="C113" s="31">
        <f t="shared" si="19"/>
        <v>0</v>
      </c>
      <c r="D113" s="31">
        <f t="shared" si="20"/>
        <v>0</v>
      </c>
      <c r="E113" s="31">
        <f t="shared" si="21"/>
        <v>0</v>
      </c>
      <c r="F113" s="1"/>
      <c r="G113" s="1"/>
      <c r="H113" s="1"/>
      <c r="I113" s="1"/>
    </row>
    <row r="114" spans="1:11" s="2" customFormat="1" ht="25.5" x14ac:dyDescent="0.25">
      <c r="A114" s="46"/>
      <c r="B114" s="3" t="str">
        <f t="shared" ref="B114" si="27">B99</f>
        <v xml:space="preserve"> ADQUISICIÓN DE ACTIVOS FINANCIEROS</v>
      </c>
      <c r="C114" s="31">
        <f t="shared" si="19"/>
        <v>0</v>
      </c>
      <c r="D114" s="31">
        <f t="shared" si="20"/>
        <v>0</v>
      </c>
      <c r="E114" s="31">
        <f t="shared" si="21"/>
        <v>0</v>
      </c>
      <c r="F114" s="1"/>
      <c r="G114" s="1"/>
      <c r="H114" s="1"/>
      <c r="I114" s="1"/>
    </row>
    <row r="115" spans="1:11" s="2" customFormat="1" ht="12.75" x14ac:dyDescent="0.25">
      <c r="A115" s="46"/>
      <c r="B115" s="3" t="str">
        <f t="shared" ref="B115" si="28">B100</f>
        <v xml:space="preserve"> SERVICIO DE LA DEUDA PÚBLICA</v>
      </c>
      <c r="C115" s="31">
        <f t="shared" si="19"/>
        <v>0</v>
      </c>
      <c r="D115" s="31">
        <f t="shared" si="20"/>
        <v>0</v>
      </c>
      <c r="E115" s="31">
        <f t="shared" si="21"/>
        <v>0</v>
      </c>
      <c r="F115" s="1"/>
      <c r="G115" s="1"/>
      <c r="H115" s="1"/>
      <c r="I115" s="1"/>
    </row>
    <row r="116" spans="1:11" s="2" customFormat="1" ht="12.75" x14ac:dyDescent="0.25">
      <c r="A116" s="46"/>
      <c r="B116" s="3"/>
      <c r="C116" s="1"/>
      <c r="D116" s="1"/>
      <c r="E116" s="1"/>
      <c r="F116" s="1"/>
      <c r="G116" s="1"/>
      <c r="H116" s="1"/>
      <c r="I116" s="1"/>
    </row>
    <row r="117" spans="1:11" s="2" customFormat="1" ht="12.75" x14ac:dyDescent="0.25">
      <c r="A117" s="46"/>
      <c r="B117" s="3"/>
      <c r="C117" s="1"/>
      <c r="D117" s="1"/>
      <c r="E117" s="1"/>
      <c r="F117" s="1"/>
      <c r="G117" s="1"/>
      <c r="H117" s="1"/>
      <c r="I117" s="1"/>
    </row>
    <row r="118" spans="1:11" s="2" customFormat="1" ht="12.75" x14ac:dyDescent="0.25">
      <c r="A118" s="46"/>
      <c r="B118" s="3"/>
      <c r="C118" s="1"/>
      <c r="D118" s="1"/>
      <c r="E118" s="1"/>
      <c r="F118" s="1"/>
      <c r="G118" s="1"/>
      <c r="H118" s="1"/>
      <c r="I118" s="1"/>
    </row>
    <row r="120" spans="1:11" s="14" customFormat="1" ht="12.75" x14ac:dyDescent="0.25">
      <c r="A120" s="46"/>
      <c r="B120" s="15" t="s">
        <v>26</v>
      </c>
      <c r="C120" s="13"/>
      <c r="D120" s="13"/>
      <c r="E120" s="13"/>
      <c r="F120" s="13"/>
      <c r="G120" s="13"/>
      <c r="H120" s="13"/>
      <c r="I120" s="13"/>
    </row>
    <row r="121" spans="1:11" s="2" customFormat="1" ht="12.75" x14ac:dyDescent="0.25">
      <c r="A121" s="46"/>
      <c r="B121" s="3"/>
      <c r="C121" s="1"/>
      <c r="D121" s="1"/>
      <c r="E121" s="1"/>
      <c r="F121" s="1"/>
      <c r="G121" s="1"/>
      <c r="H121" s="1"/>
      <c r="I121" s="1"/>
    </row>
    <row r="122" spans="1:11" s="2" customFormat="1" ht="12.75" x14ac:dyDescent="0.25">
      <c r="A122" s="46"/>
      <c r="B122" s="12" t="s">
        <v>1</v>
      </c>
      <c r="C122" s="1"/>
      <c r="D122" s="1"/>
      <c r="E122" s="1"/>
      <c r="F122" s="1"/>
      <c r="G122" s="1"/>
      <c r="H122" s="1"/>
      <c r="I122" s="1"/>
      <c r="K122" s="124"/>
    </row>
    <row r="123" spans="1:11" s="2" customFormat="1" ht="38.25" x14ac:dyDescent="0.25">
      <c r="A123" s="46"/>
      <c r="B123" s="4" t="s">
        <v>2</v>
      </c>
      <c r="C123" s="5" t="s">
        <v>3</v>
      </c>
      <c r="D123" s="6" t="s">
        <v>4</v>
      </c>
      <c r="E123" s="7" t="s">
        <v>5</v>
      </c>
      <c r="F123" s="8" t="s">
        <v>6</v>
      </c>
      <c r="G123" s="6" t="s">
        <v>7</v>
      </c>
      <c r="H123" s="5" t="s">
        <v>8</v>
      </c>
      <c r="I123" s="5" t="s">
        <v>9</v>
      </c>
      <c r="K123" s="123" t="s">
        <v>46</v>
      </c>
    </row>
    <row r="124" spans="1:11" s="2" customFormat="1" ht="12.75" x14ac:dyDescent="0.25">
      <c r="A124" s="46"/>
      <c r="B124" s="9" t="s">
        <v>28</v>
      </c>
      <c r="C124" s="19">
        <f>C179</f>
        <v>0</v>
      </c>
      <c r="D124" s="20">
        <f>K124+D179</f>
        <v>0</v>
      </c>
      <c r="E124" s="21">
        <f>G179</f>
        <v>0</v>
      </c>
      <c r="F124" s="22">
        <v>0</v>
      </c>
      <c r="G124" s="20">
        <f t="shared" ref="G124:G131" si="29">F124+E124</f>
        <v>0</v>
      </c>
      <c r="H124" s="19">
        <f t="shared" ref="H124:H131" si="30">D124-G124</f>
        <v>0</v>
      </c>
      <c r="I124" s="19">
        <v>0</v>
      </c>
      <c r="K124" s="124"/>
    </row>
    <row r="125" spans="1:11" s="2" customFormat="1" ht="25.5" x14ac:dyDescent="0.25">
      <c r="A125" s="46"/>
      <c r="B125" s="10" t="s">
        <v>29</v>
      </c>
      <c r="C125" s="19">
        <f t="shared" ref="C125:C132" si="31">C180</f>
        <v>0</v>
      </c>
      <c r="D125" s="20">
        <f t="shared" ref="D125:D131" si="32">K125+D180</f>
        <v>0</v>
      </c>
      <c r="E125" s="21">
        <f t="shared" ref="E125:E133" si="33">G180</f>
        <v>0</v>
      </c>
      <c r="F125" s="26">
        <v>0</v>
      </c>
      <c r="G125" s="20">
        <f t="shared" si="29"/>
        <v>0</v>
      </c>
      <c r="H125" s="19">
        <f t="shared" si="30"/>
        <v>0</v>
      </c>
      <c r="I125" s="19">
        <v>0</v>
      </c>
      <c r="K125" s="124"/>
    </row>
    <row r="126" spans="1:11" s="2" customFormat="1" ht="25.5" x14ac:dyDescent="0.25">
      <c r="A126" s="46"/>
      <c r="B126" s="9" t="s">
        <v>30</v>
      </c>
      <c r="C126" s="19">
        <f t="shared" si="31"/>
        <v>0</v>
      </c>
      <c r="D126" s="20">
        <f t="shared" si="32"/>
        <v>0</v>
      </c>
      <c r="E126" s="21">
        <f t="shared" si="33"/>
        <v>0</v>
      </c>
      <c r="F126" s="22">
        <v>0</v>
      </c>
      <c r="G126" s="20">
        <f t="shared" si="29"/>
        <v>0</v>
      </c>
      <c r="H126" s="19">
        <f t="shared" si="30"/>
        <v>0</v>
      </c>
      <c r="I126" s="19">
        <v>0</v>
      </c>
      <c r="K126" s="124"/>
    </row>
    <row r="127" spans="1:11" s="2" customFormat="1" ht="12.75" x14ac:dyDescent="0.25">
      <c r="A127" s="46"/>
      <c r="B127" s="11" t="s">
        <v>31</v>
      </c>
      <c r="C127" s="19">
        <f t="shared" si="31"/>
        <v>24704968</v>
      </c>
      <c r="D127" s="20">
        <f t="shared" si="32"/>
        <v>29656088</v>
      </c>
      <c r="E127" s="21">
        <f t="shared" si="33"/>
        <v>7597394.3999999994</v>
      </c>
      <c r="F127" s="30">
        <v>11158903.609999999</v>
      </c>
      <c r="G127" s="20">
        <f t="shared" si="29"/>
        <v>18756298.009999998</v>
      </c>
      <c r="H127" s="19">
        <f>D127-G127</f>
        <v>10899789.990000002</v>
      </c>
      <c r="I127" s="19">
        <f>G127/D127*100</f>
        <v>63.246028977254177</v>
      </c>
      <c r="K127" s="124">
        <v>4301194</v>
      </c>
    </row>
    <row r="128" spans="1:11" s="2" customFormat="1" ht="12.75" x14ac:dyDescent="0.25">
      <c r="A128" s="46"/>
      <c r="B128" s="9" t="s">
        <v>32</v>
      </c>
      <c r="C128" s="19">
        <f t="shared" si="31"/>
        <v>0</v>
      </c>
      <c r="D128" s="20">
        <f t="shared" si="32"/>
        <v>0</v>
      </c>
      <c r="E128" s="21">
        <f t="shared" si="33"/>
        <v>0</v>
      </c>
      <c r="F128" s="22">
        <v>0</v>
      </c>
      <c r="G128" s="20">
        <f t="shared" si="29"/>
        <v>0</v>
      </c>
      <c r="H128" s="19">
        <f t="shared" si="30"/>
        <v>0</v>
      </c>
      <c r="I128" s="19">
        <v>0</v>
      </c>
      <c r="K128" s="124"/>
    </row>
    <row r="129" spans="1:11" s="2" customFormat="1" ht="12.75" x14ac:dyDescent="0.25">
      <c r="A129" s="46"/>
      <c r="B129" s="10" t="s">
        <v>33</v>
      </c>
      <c r="C129" s="19">
        <f t="shared" si="31"/>
        <v>0</v>
      </c>
      <c r="D129" s="20">
        <f t="shared" si="32"/>
        <v>53247</v>
      </c>
      <c r="E129" s="21">
        <f t="shared" si="33"/>
        <v>0</v>
      </c>
      <c r="F129" s="26">
        <v>53246.86</v>
      </c>
      <c r="G129" s="20">
        <f t="shared" si="29"/>
        <v>53246.86</v>
      </c>
      <c r="H129" s="19">
        <f t="shared" si="30"/>
        <v>0.13999999999941792</v>
      </c>
      <c r="I129" s="19">
        <f t="shared" ref="I129" si="34">G129/D129*100</f>
        <v>99.999737074389174</v>
      </c>
      <c r="K129" s="124"/>
    </row>
    <row r="130" spans="1:11" s="2" customFormat="1" ht="25.5" x14ac:dyDescent="0.25">
      <c r="A130" s="46"/>
      <c r="B130" s="9" t="s">
        <v>34</v>
      </c>
      <c r="C130" s="19">
        <f t="shared" si="31"/>
        <v>0</v>
      </c>
      <c r="D130" s="20">
        <f t="shared" si="32"/>
        <v>0</v>
      </c>
      <c r="E130" s="21">
        <f t="shared" si="33"/>
        <v>0</v>
      </c>
      <c r="F130" s="22">
        <v>0</v>
      </c>
      <c r="G130" s="20">
        <f t="shared" si="29"/>
        <v>0</v>
      </c>
      <c r="H130" s="19">
        <f t="shared" si="30"/>
        <v>0</v>
      </c>
      <c r="I130" s="19">
        <v>0</v>
      </c>
      <c r="K130" s="124"/>
    </row>
    <row r="131" spans="1:11" s="2" customFormat="1" ht="25.5" x14ac:dyDescent="0.25">
      <c r="A131" s="46"/>
      <c r="B131" s="9" t="s">
        <v>35</v>
      </c>
      <c r="C131" s="19">
        <f t="shared" si="31"/>
        <v>0</v>
      </c>
      <c r="D131" s="20">
        <f t="shared" si="32"/>
        <v>0</v>
      </c>
      <c r="E131" s="21">
        <f t="shared" si="33"/>
        <v>0</v>
      </c>
      <c r="F131" s="22">
        <v>0</v>
      </c>
      <c r="G131" s="20">
        <f t="shared" si="29"/>
        <v>0</v>
      </c>
      <c r="H131" s="19">
        <f t="shared" si="30"/>
        <v>0</v>
      </c>
      <c r="I131" s="19">
        <v>0</v>
      </c>
      <c r="K131" s="124"/>
    </row>
    <row r="132" spans="1:11" s="2" customFormat="1" ht="12.75" x14ac:dyDescent="0.25">
      <c r="A132" s="46"/>
      <c r="B132" s="11" t="s">
        <v>36</v>
      </c>
      <c r="C132" s="19">
        <f t="shared" si="31"/>
        <v>0</v>
      </c>
      <c r="D132" s="20">
        <f t="shared" ref="D132" si="35">K132+D187</f>
        <v>0</v>
      </c>
      <c r="E132" s="21">
        <f t="shared" si="33"/>
        <v>0</v>
      </c>
      <c r="F132" s="22">
        <v>0</v>
      </c>
      <c r="G132" s="20">
        <f t="shared" ref="G132" si="36">F132+E132</f>
        <v>0</v>
      </c>
      <c r="H132" s="19">
        <f t="shared" ref="H132" si="37">D132-G132</f>
        <v>0</v>
      </c>
      <c r="I132" s="19">
        <v>0</v>
      </c>
      <c r="K132" s="124"/>
    </row>
    <row r="133" spans="1:11" s="2" customFormat="1" ht="12.75" x14ac:dyDescent="0.25">
      <c r="A133" s="46"/>
      <c r="B133" s="17" t="s">
        <v>13</v>
      </c>
      <c r="C133" s="32">
        <f>SUM(C121:C132)</f>
        <v>24704968</v>
      </c>
      <c r="D133" s="32">
        <f>SUM(D121:D132)</f>
        <v>29709335</v>
      </c>
      <c r="E133" s="32">
        <f t="shared" si="33"/>
        <v>7597394.3999999994</v>
      </c>
      <c r="F133" s="32">
        <f>SUM(F121:F132)</f>
        <v>11212150.469999999</v>
      </c>
      <c r="G133" s="33">
        <f t="shared" ref="G133" si="38">F133+E133</f>
        <v>18809544.869999997</v>
      </c>
      <c r="H133" s="32">
        <f t="shared" ref="H133" si="39">D133-G133</f>
        <v>10899790.130000003</v>
      </c>
      <c r="I133" s="34">
        <f t="shared" ref="I133" si="40">G133/D133*100</f>
        <v>63.311901360296339</v>
      </c>
      <c r="K133" s="124">
        <f>SUM(K124:K132)</f>
        <v>4301194</v>
      </c>
    </row>
    <row r="134" spans="1:11" s="2" customFormat="1" ht="12.75" x14ac:dyDescent="0.25">
      <c r="A134" s="46"/>
      <c r="B134" s="3"/>
      <c r="C134" s="1"/>
      <c r="D134" s="1" t="s">
        <v>60</v>
      </c>
      <c r="E134" s="1"/>
      <c r="F134" s="1"/>
      <c r="G134" s="1"/>
      <c r="H134" s="1"/>
      <c r="I134" s="1"/>
    </row>
    <row r="135" spans="1:11" s="2" customFormat="1" ht="12.75" x14ac:dyDescent="0.25">
      <c r="A135" s="46"/>
      <c r="B135" s="3"/>
      <c r="C135" s="1"/>
      <c r="D135" s="1"/>
      <c r="E135" s="1"/>
      <c r="F135" s="1"/>
      <c r="G135" s="1"/>
      <c r="H135" s="1"/>
      <c r="I135" s="1"/>
    </row>
    <row r="136" spans="1:11" s="2" customFormat="1" ht="12.75" x14ac:dyDescent="0.25">
      <c r="A136" s="46"/>
      <c r="B136" s="12" t="s">
        <v>14</v>
      </c>
      <c r="C136" s="1"/>
      <c r="D136" s="1"/>
      <c r="E136" s="1"/>
      <c r="F136" s="1"/>
      <c r="G136" s="1"/>
      <c r="H136" s="1"/>
      <c r="I136" s="1"/>
    </row>
    <row r="137" spans="1:11" s="2" customFormat="1" ht="12.75" x14ac:dyDescent="0.25">
      <c r="A137" s="46"/>
      <c r="B137" s="3"/>
      <c r="C137" s="1"/>
      <c r="D137" s="1"/>
      <c r="E137" s="1"/>
      <c r="F137" s="1"/>
      <c r="G137" s="1"/>
      <c r="H137" s="1"/>
      <c r="I137" s="1"/>
    </row>
    <row r="138" spans="1:11" s="2" customFormat="1" ht="12.75" x14ac:dyDescent="0.25">
      <c r="A138" s="46"/>
      <c r="B138" s="3"/>
      <c r="C138" s="1"/>
      <c r="D138" s="1"/>
      <c r="E138" s="1"/>
      <c r="F138" s="1"/>
      <c r="G138" s="1"/>
      <c r="H138" s="1"/>
      <c r="I138" s="1"/>
    </row>
    <row r="139" spans="1:11" s="2" customFormat="1" ht="12.75" x14ac:dyDescent="0.25">
      <c r="A139" s="46"/>
      <c r="B139" s="3"/>
      <c r="C139" s="1"/>
      <c r="D139" s="1"/>
      <c r="E139" s="1"/>
      <c r="F139" s="1"/>
      <c r="G139" s="1"/>
      <c r="H139" s="1"/>
      <c r="I139" s="1"/>
    </row>
    <row r="140" spans="1:11" s="2" customFormat="1" ht="12.75" x14ac:dyDescent="0.25">
      <c r="A140" s="46"/>
      <c r="B140" s="3"/>
      <c r="C140" s="1"/>
      <c r="D140" s="1"/>
      <c r="E140" s="1"/>
      <c r="F140" s="1"/>
      <c r="G140" s="1"/>
      <c r="H140" s="1"/>
      <c r="I140" s="1"/>
    </row>
    <row r="141" spans="1:11" s="2" customFormat="1" ht="12.75" x14ac:dyDescent="0.25">
      <c r="A141" s="46"/>
      <c r="B141" s="3"/>
      <c r="C141" s="1"/>
      <c r="D141" s="1"/>
      <c r="E141" s="1"/>
      <c r="F141" s="1"/>
      <c r="G141" s="1"/>
      <c r="H141" s="1"/>
      <c r="I141" s="1"/>
    </row>
    <row r="142" spans="1:11" s="2" customFormat="1" ht="12.75" x14ac:dyDescent="0.25">
      <c r="A142" s="46"/>
      <c r="B142" s="3"/>
      <c r="C142" s="1"/>
      <c r="D142" s="1"/>
      <c r="E142" s="1"/>
      <c r="F142" s="1"/>
      <c r="G142" s="1"/>
      <c r="H142" s="1"/>
      <c r="I142" s="1"/>
    </row>
    <row r="143" spans="1:11" s="2" customFormat="1" ht="12.75" x14ac:dyDescent="0.25">
      <c r="A143" s="46"/>
      <c r="B143" s="3"/>
      <c r="C143" s="1"/>
      <c r="D143" s="1"/>
      <c r="E143" s="1"/>
      <c r="F143" s="1"/>
      <c r="G143" s="1"/>
      <c r="H143" s="1"/>
      <c r="I143" s="1"/>
    </row>
    <row r="144" spans="1:11" s="2" customFormat="1" ht="12.75" x14ac:dyDescent="0.25">
      <c r="A144" s="46"/>
      <c r="B144" s="3"/>
      <c r="C144" s="1"/>
      <c r="D144" s="1"/>
      <c r="E144" s="1"/>
      <c r="F144" s="1"/>
      <c r="G144" s="1"/>
      <c r="H144" s="1"/>
      <c r="I144" s="1"/>
    </row>
    <row r="145" spans="1:9" s="2" customFormat="1" ht="12.75" x14ac:dyDescent="0.25">
      <c r="A145" s="46"/>
      <c r="B145" s="12" t="s">
        <v>15</v>
      </c>
      <c r="C145" s="1"/>
      <c r="D145" s="1"/>
      <c r="E145" s="1"/>
      <c r="F145" s="1"/>
      <c r="G145" s="1"/>
      <c r="H145" s="1"/>
      <c r="I145" s="1"/>
    </row>
    <row r="146" spans="1:9" s="2" customFormat="1" ht="12.75" x14ac:dyDescent="0.25">
      <c r="A146" s="46"/>
      <c r="B146" s="3" t="str">
        <f>MID(B124,3,60)</f>
        <v xml:space="preserve"> RESERVA DE CONTINGENCIA</v>
      </c>
      <c r="C146" s="31">
        <f>I124</f>
        <v>0</v>
      </c>
      <c r="D146" s="1"/>
      <c r="E146" s="1"/>
      <c r="F146" s="1"/>
      <c r="G146" s="1"/>
      <c r="H146" s="1"/>
      <c r="I146" s="1"/>
    </row>
    <row r="147" spans="1:9" s="2" customFormat="1" ht="12.75" x14ac:dyDescent="0.25">
      <c r="A147" s="46"/>
      <c r="B147" s="3" t="str">
        <f t="shared" ref="B147:B154" si="41">MID(B125,3,60)</f>
        <v xml:space="preserve"> PERSONAL Y OBLIGACIONES SOCIALES</v>
      </c>
      <c r="C147" s="31">
        <f t="shared" ref="C147:C154" si="42">I125</f>
        <v>0</v>
      </c>
      <c r="D147" s="1"/>
      <c r="E147" s="1"/>
      <c r="F147" s="1"/>
      <c r="G147" s="1"/>
      <c r="H147" s="1"/>
      <c r="I147" s="1"/>
    </row>
    <row r="148" spans="1:9" s="2" customFormat="1" ht="25.5" x14ac:dyDescent="0.25">
      <c r="A148" s="46"/>
      <c r="B148" s="3" t="str">
        <f t="shared" si="41"/>
        <v xml:space="preserve"> PENSIONES Y OTRAS PRESTACIONES SOCIALES</v>
      </c>
      <c r="C148" s="31">
        <f t="shared" si="42"/>
        <v>0</v>
      </c>
      <c r="D148" s="1"/>
      <c r="E148" s="1"/>
      <c r="F148" s="1"/>
      <c r="G148" s="1"/>
      <c r="H148" s="1"/>
      <c r="I148" s="1"/>
    </row>
    <row r="149" spans="1:9" s="2" customFormat="1" ht="12.75" x14ac:dyDescent="0.25">
      <c r="A149" s="46"/>
      <c r="B149" s="3" t="str">
        <f t="shared" si="41"/>
        <v xml:space="preserve"> BIENES Y SERVICIOS</v>
      </c>
      <c r="C149" s="31">
        <f t="shared" si="42"/>
        <v>63.246028977254177</v>
      </c>
      <c r="D149" s="1"/>
      <c r="E149" s="1"/>
      <c r="F149" s="1"/>
      <c r="G149" s="1"/>
      <c r="H149" s="1"/>
      <c r="I149" s="1"/>
    </row>
    <row r="150" spans="1:9" s="2" customFormat="1" ht="12.75" x14ac:dyDescent="0.25">
      <c r="A150" s="46"/>
      <c r="B150" s="3" t="str">
        <f t="shared" si="41"/>
        <v xml:space="preserve">  DONACIONES Y TRANSFERENCIAS</v>
      </c>
      <c r="C150" s="31">
        <f t="shared" si="42"/>
        <v>0</v>
      </c>
      <c r="D150" s="1"/>
      <c r="E150" s="1"/>
      <c r="F150" s="1"/>
      <c r="G150" s="1"/>
      <c r="H150" s="1"/>
      <c r="I150" s="1"/>
    </row>
    <row r="151" spans="1:9" s="2" customFormat="1" ht="12.75" x14ac:dyDescent="0.25">
      <c r="A151" s="46"/>
      <c r="B151" s="3" t="str">
        <f t="shared" si="41"/>
        <v xml:space="preserve"> OTROS GASTOS</v>
      </c>
      <c r="C151" s="31">
        <f t="shared" si="42"/>
        <v>99.999737074389174</v>
      </c>
      <c r="D151" s="1"/>
      <c r="E151" s="1"/>
      <c r="F151" s="1"/>
      <c r="G151" s="1"/>
      <c r="H151" s="1"/>
      <c r="I151" s="1"/>
    </row>
    <row r="152" spans="1:9" s="2" customFormat="1" ht="25.5" x14ac:dyDescent="0.25">
      <c r="A152" s="46"/>
      <c r="B152" s="3" t="str">
        <f t="shared" si="41"/>
        <v xml:space="preserve"> ADQUISICIÓN DE ACTIVOS NO FINANCIEROS</v>
      </c>
      <c r="C152" s="31">
        <f t="shared" si="42"/>
        <v>0</v>
      </c>
      <c r="D152" s="1"/>
      <c r="E152" s="1"/>
      <c r="F152" s="1"/>
      <c r="G152" s="1"/>
      <c r="H152" s="1"/>
      <c r="I152" s="1"/>
    </row>
    <row r="153" spans="1:9" s="2" customFormat="1" ht="25.5" x14ac:dyDescent="0.25">
      <c r="A153" s="46"/>
      <c r="B153" s="3" t="str">
        <f t="shared" si="41"/>
        <v xml:space="preserve"> ADQUISICIÓN DE ACTIVOS FINANCIEROS</v>
      </c>
      <c r="C153" s="31">
        <f t="shared" si="42"/>
        <v>0</v>
      </c>
      <c r="D153" s="1"/>
      <c r="E153" s="1"/>
      <c r="F153" s="1"/>
      <c r="G153" s="1"/>
      <c r="H153" s="1"/>
      <c r="I153" s="1"/>
    </row>
    <row r="154" spans="1:9" s="2" customFormat="1" ht="12.75" x14ac:dyDescent="0.25">
      <c r="A154" s="46"/>
      <c r="B154" s="3" t="str">
        <f t="shared" si="41"/>
        <v xml:space="preserve"> SERVICIO DE LA DEUDA PÚBLICA</v>
      </c>
      <c r="C154" s="31">
        <f t="shared" si="42"/>
        <v>0</v>
      </c>
      <c r="D154" s="1"/>
      <c r="E154" s="1"/>
      <c r="F154" s="1"/>
      <c r="G154" s="1"/>
      <c r="H154" s="1"/>
      <c r="I154" s="1"/>
    </row>
    <row r="155" spans="1:9" s="2" customFormat="1" ht="12.75" x14ac:dyDescent="0.25">
      <c r="A155" s="46"/>
      <c r="B155" s="3"/>
      <c r="C155" s="1"/>
      <c r="D155" s="1"/>
      <c r="E155" s="1"/>
      <c r="F155" s="1"/>
      <c r="G155" s="1"/>
      <c r="H155" s="1"/>
      <c r="I155" s="1"/>
    </row>
    <row r="156" spans="1:9" s="2" customFormat="1" ht="12.75" x14ac:dyDescent="0.25">
      <c r="A156" s="46"/>
      <c r="B156" s="3"/>
      <c r="C156" s="1"/>
      <c r="D156" s="1"/>
      <c r="E156" s="1"/>
      <c r="F156" s="1"/>
      <c r="G156" s="1"/>
      <c r="H156" s="1"/>
      <c r="I156" s="1"/>
    </row>
    <row r="157" spans="1:9" s="2" customFormat="1" ht="12.75" x14ac:dyDescent="0.25">
      <c r="A157" s="46"/>
      <c r="B157" s="3"/>
      <c r="C157" s="1"/>
      <c r="D157" s="1"/>
      <c r="E157" s="1"/>
      <c r="F157" s="1"/>
      <c r="G157" s="1"/>
      <c r="H157" s="1"/>
      <c r="I157" s="1"/>
    </row>
    <row r="158" spans="1:9" s="2" customFormat="1" ht="12.75" x14ac:dyDescent="0.25">
      <c r="A158" s="46"/>
      <c r="B158" s="3"/>
      <c r="C158" s="1"/>
      <c r="D158" s="1"/>
      <c r="E158" s="1"/>
      <c r="F158" s="1"/>
      <c r="G158" s="1"/>
      <c r="H158" s="1"/>
      <c r="I158" s="1"/>
    </row>
    <row r="159" spans="1:9" s="2" customFormat="1" ht="12.75" x14ac:dyDescent="0.25">
      <c r="A159" s="46"/>
      <c r="B159" s="12" t="s">
        <v>19</v>
      </c>
      <c r="C159" s="1"/>
      <c r="D159" s="1"/>
      <c r="E159" s="1"/>
      <c r="F159" s="1"/>
      <c r="G159" s="1"/>
      <c r="H159" s="1"/>
      <c r="I159" s="1"/>
    </row>
    <row r="160" spans="1:9" s="2" customFormat="1" ht="12.75" x14ac:dyDescent="0.25">
      <c r="A160" s="46"/>
      <c r="B160" s="3"/>
      <c r="C160" s="1" t="s">
        <v>20</v>
      </c>
      <c r="D160" s="1" t="s">
        <v>21</v>
      </c>
      <c r="E160" s="1"/>
      <c r="F160" s="1"/>
      <c r="G160" s="1"/>
      <c r="H160" s="1"/>
      <c r="I160" s="1"/>
    </row>
    <row r="161" spans="1:9" s="2" customFormat="1" ht="12.75" x14ac:dyDescent="0.25">
      <c r="A161" s="46"/>
      <c r="B161" s="3" t="str">
        <f>B146</f>
        <v xml:space="preserve"> RESERVA DE CONTINGENCIA</v>
      </c>
      <c r="C161" s="31">
        <f>C216</f>
        <v>0</v>
      </c>
      <c r="D161" s="31">
        <f>C146</f>
        <v>0</v>
      </c>
      <c r="E161" s="1"/>
      <c r="F161" s="1"/>
      <c r="G161" s="1"/>
      <c r="H161" s="1"/>
      <c r="I161" s="1"/>
    </row>
    <row r="162" spans="1:9" s="2" customFormat="1" ht="12.75" x14ac:dyDescent="0.25">
      <c r="A162" s="46"/>
      <c r="B162" s="3" t="str">
        <f t="shared" ref="B162" si="43">B147</f>
        <v xml:space="preserve"> PERSONAL Y OBLIGACIONES SOCIALES</v>
      </c>
      <c r="C162" s="31">
        <f t="shared" ref="C162:C169" si="44">C217</f>
        <v>0</v>
      </c>
      <c r="D162" s="31">
        <f t="shared" ref="D162:D169" si="45">C147</f>
        <v>0</v>
      </c>
      <c r="E162" s="1"/>
      <c r="F162" s="1"/>
      <c r="G162" s="1"/>
      <c r="H162" s="1"/>
      <c r="I162" s="1"/>
    </row>
    <row r="163" spans="1:9" s="2" customFormat="1" ht="25.5" x14ac:dyDescent="0.25">
      <c r="A163" s="46"/>
      <c r="B163" s="3" t="str">
        <f t="shared" ref="B163" si="46">B148</f>
        <v xml:space="preserve"> PENSIONES Y OTRAS PRESTACIONES SOCIALES</v>
      </c>
      <c r="C163" s="31">
        <f t="shared" si="44"/>
        <v>0</v>
      </c>
      <c r="D163" s="31">
        <f t="shared" si="45"/>
        <v>0</v>
      </c>
      <c r="E163" s="1"/>
      <c r="F163" s="1"/>
      <c r="G163" s="1"/>
      <c r="H163" s="1"/>
      <c r="I163" s="1"/>
    </row>
    <row r="164" spans="1:9" s="2" customFormat="1" ht="12.75" x14ac:dyDescent="0.25">
      <c r="A164" s="46"/>
      <c r="B164" s="3" t="str">
        <f t="shared" ref="B164" si="47">B149</f>
        <v xml:space="preserve"> BIENES Y SERVICIOS</v>
      </c>
      <c r="C164" s="31">
        <f t="shared" si="44"/>
        <v>29.964212826131316</v>
      </c>
      <c r="D164" s="31">
        <f t="shared" si="45"/>
        <v>63.246028977254177</v>
      </c>
      <c r="E164" s="1"/>
      <c r="F164" s="1"/>
      <c r="G164" s="1"/>
      <c r="H164" s="1"/>
      <c r="I164" s="1"/>
    </row>
    <row r="165" spans="1:9" s="2" customFormat="1" ht="12.75" x14ac:dyDescent="0.25">
      <c r="A165" s="46"/>
      <c r="B165" s="3" t="str">
        <f t="shared" ref="B165" si="48">B150</f>
        <v xml:space="preserve">  DONACIONES Y TRANSFERENCIAS</v>
      </c>
      <c r="C165" s="31">
        <f t="shared" si="44"/>
        <v>0</v>
      </c>
      <c r="D165" s="31">
        <f t="shared" si="45"/>
        <v>0</v>
      </c>
      <c r="E165" s="1"/>
      <c r="F165" s="1"/>
      <c r="G165" s="1"/>
      <c r="H165" s="1"/>
      <c r="I165" s="1"/>
    </row>
    <row r="166" spans="1:9" s="2" customFormat="1" ht="12.75" x14ac:dyDescent="0.25">
      <c r="A166" s="46"/>
      <c r="B166" s="3" t="str">
        <f t="shared" ref="B166" si="49">B151</f>
        <v xml:space="preserve"> OTROS GASTOS</v>
      </c>
      <c r="C166" s="31">
        <f t="shared" si="44"/>
        <v>0</v>
      </c>
      <c r="D166" s="31">
        <f t="shared" si="45"/>
        <v>99.999737074389174</v>
      </c>
      <c r="E166" s="1"/>
      <c r="F166" s="1"/>
      <c r="G166" s="1"/>
      <c r="H166" s="1"/>
      <c r="I166" s="1"/>
    </row>
    <row r="167" spans="1:9" s="2" customFormat="1" ht="25.5" x14ac:dyDescent="0.25">
      <c r="A167" s="46"/>
      <c r="B167" s="3" t="str">
        <f t="shared" ref="B167" si="50">B152</f>
        <v xml:space="preserve"> ADQUISICIÓN DE ACTIVOS NO FINANCIEROS</v>
      </c>
      <c r="C167" s="31">
        <f t="shared" si="44"/>
        <v>0</v>
      </c>
      <c r="D167" s="31">
        <f t="shared" si="45"/>
        <v>0</v>
      </c>
      <c r="E167" s="1"/>
      <c r="F167" s="1"/>
      <c r="G167" s="1"/>
      <c r="H167" s="1"/>
      <c r="I167" s="1"/>
    </row>
    <row r="168" spans="1:9" s="2" customFormat="1" ht="25.5" x14ac:dyDescent="0.25">
      <c r="A168" s="46"/>
      <c r="B168" s="3" t="str">
        <f t="shared" ref="B168" si="51">B153</f>
        <v xml:space="preserve"> ADQUISICIÓN DE ACTIVOS FINANCIEROS</v>
      </c>
      <c r="C168" s="31">
        <f t="shared" si="44"/>
        <v>0</v>
      </c>
      <c r="D168" s="31">
        <f t="shared" si="45"/>
        <v>0</v>
      </c>
      <c r="E168" s="1"/>
      <c r="F168" s="1"/>
      <c r="G168" s="1"/>
      <c r="H168" s="1"/>
      <c r="I168" s="1"/>
    </row>
    <row r="169" spans="1:9" s="2" customFormat="1" ht="12.75" x14ac:dyDescent="0.25">
      <c r="A169" s="46"/>
      <c r="B169" s="3" t="str">
        <f t="shared" ref="B169" si="52">B154</f>
        <v xml:space="preserve"> SERVICIO DE LA DEUDA PÚBLICA</v>
      </c>
      <c r="C169" s="31">
        <f t="shared" si="44"/>
        <v>0</v>
      </c>
      <c r="D169" s="31">
        <f t="shared" si="45"/>
        <v>0</v>
      </c>
      <c r="E169" s="1"/>
      <c r="F169" s="1"/>
      <c r="G169" s="1"/>
      <c r="H169" s="1"/>
      <c r="I169" s="1"/>
    </row>
    <row r="170" spans="1:9" s="2" customFormat="1" ht="12.75" x14ac:dyDescent="0.25">
      <c r="A170" s="46"/>
      <c r="B170" s="3"/>
      <c r="C170" s="1"/>
      <c r="D170" s="1"/>
      <c r="E170" s="1"/>
      <c r="F170" s="1"/>
      <c r="G170" s="1"/>
      <c r="H170" s="1"/>
      <c r="I170" s="1"/>
    </row>
    <row r="171" spans="1:9" s="2" customFormat="1" ht="12.75" x14ac:dyDescent="0.25">
      <c r="A171" s="46"/>
      <c r="B171" s="3"/>
      <c r="C171" s="1"/>
      <c r="D171" s="1"/>
      <c r="E171" s="1"/>
      <c r="F171" s="1"/>
      <c r="G171" s="1"/>
      <c r="H171" s="1"/>
      <c r="I171" s="1"/>
    </row>
    <row r="172" spans="1:9" s="2" customFormat="1" ht="12.75" x14ac:dyDescent="0.25">
      <c r="A172" s="46"/>
      <c r="B172" s="3"/>
      <c r="C172" s="1"/>
      <c r="D172" s="1"/>
      <c r="E172" s="1"/>
      <c r="F172" s="1"/>
      <c r="G172" s="1"/>
      <c r="H172" s="1"/>
      <c r="I172" s="1"/>
    </row>
    <row r="175" spans="1:9" s="14" customFormat="1" ht="12.75" x14ac:dyDescent="0.25">
      <c r="A175" s="46"/>
      <c r="B175" s="15" t="s">
        <v>27</v>
      </c>
      <c r="C175" s="13"/>
      <c r="D175" s="13"/>
      <c r="E175" s="13"/>
      <c r="F175" s="13"/>
      <c r="G175" s="13"/>
      <c r="H175" s="13"/>
      <c r="I175" s="13"/>
    </row>
    <row r="176" spans="1:9" s="2" customFormat="1" ht="12.75" x14ac:dyDescent="0.25">
      <c r="A176" s="46"/>
      <c r="B176" s="3"/>
      <c r="C176" s="1"/>
      <c r="D176" s="1"/>
      <c r="E176" s="1"/>
      <c r="F176" s="1"/>
      <c r="G176" s="1"/>
      <c r="H176" s="1"/>
      <c r="I176" s="1"/>
    </row>
    <row r="177" spans="1:11" s="2" customFormat="1" ht="12.75" x14ac:dyDescent="0.25">
      <c r="A177" s="46"/>
      <c r="B177" s="12" t="s">
        <v>1</v>
      </c>
      <c r="C177" s="1"/>
      <c r="D177" s="1"/>
      <c r="E177" s="1"/>
      <c r="F177" s="1"/>
      <c r="G177" s="1"/>
      <c r="H177" s="1"/>
      <c r="I177" s="1"/>
    </row>
    <row r="178" spans="1:11" s="2" customFormat="1" ht="38.25" x14ac:dyDescent="0.25">
      <c r="A178" s="46"/>
      <c r="B178" s="35" t="s">
        <v>2</v>
      </c>
      <c r="C178" s="36" t="s">
        <v>3</v>
      </c>
      <c r="D178" s="37" t="s">
        <v>4</v>
      </c>
      <c r="E178" s="38" t="s">
        <v>5</v>
      </c>
      <c r="F178" s="39" t="s">
        <v>6</v>
      </c>
      <c r="G178" s="37" t="s">
        <v>7</v>
      </c>
      <c r="H178" s="36" t="s">
        <v>8</v>
      </c>
      <c r="I178" s="36" t="s">
        <v>9</v>
      </c>
      <c r="K178" s="123" t="s">
        <v>46</v>
      </c>
    </row>
    <row r="179" spans="1:11" s="2" customFormat="1" ht="12.75" x14ac:dyDescent="0.25">
      <c r="A179" s="46"/>
      <c r="B179" s="9" t="s">
        <v>28</v>
      </c>
      <c r="C179" s="19">
        <v>0</v>
      </c>
      <c r="D179" s="20">
        <f>C179+K179</f>
        <v>0</v>
      </c>
      <c r="E179" s="21">
        <v>0</v>
      </c>
      <c r="F179" s="22">
        <v>0</v>
      </c>
      <c r="G179" s="20">
        <f t="shared" ref="G179:G187" si="53">F179+E179</f>
        <v>0</v>
      </c>
      <c r="H179" s="19">
        <f t="shared" ref="H179:H186" si="54">D179-G179</f>
        <v>0</v>
      </c>
      <c r="I179" s="19">
        <v>0</v>
      </c>
      <c r="K179" s="124"/>
    </row>
    <row r="180" spans="1:11" s="2" customFormat="1" ht="25.5" x14ac:dyDescent="0.25">
      <c r="A180" s="46"/>
      <c r="B180" s="10" t="s">
        <v>29</v>
      </c>
      <c r="C180" s="23">
        <v>0</v>
      </c>
      <c r="D180" s="20">
        <f t="shared" ref="D180:D187" si="55">C180+K180</f>
        <v>0</v>
      </c>
      <c r="E180" s="25">
        <v>0</v>
      </c>
      <c r="F180" s="26">
        <v>0</v>
      </c>
      <c r="G180" s="20">
        <f t="shared" si="53"/>
        <v>0</v>
      </c>
      <c r="H180" s="19">
        <f t="shared" si="54"/>
        <v>0</v>
      </c>
      <c r="I180" s="19">
        <v>0</v>
      </c>
      <c r="K180" s="124"/>
    </row>
    <row r="181" spans="1:11" s="2" customFormat="1" ht="25.5" x14ac:dyDescent="0.25">
      <c r="A181" s="46"/>
      <c r="B181" s="9" t="s">
        <v>30</v>
      </c>
      <c r="C181" s="19">
        <v>0</v>
      </c>
      <c r="D181" s="20">
        <f>C181+K181</f>
        <v>0</v>
      </c>
      <c r="E181" s="21">
        <v>0</v>
      </c>
      <c r="F181" s="22">
        <v>0</v>
      </c>
      <c r="G181" s="20">
        <f t="shared" si="53"/>
        <v>0</v>
      </c>
      <c r="H181" s="19">
        <f t="shared" si="54"/>
        <v>0</v>
      </c>
      <c r="I181" s="19">
        <v>0</v>
      </c>
      <c r="K181" s="124"/>
    </row>
    <row r="182" spans="1:11" s="2" customFormat="1" ht="12.75" x14ac:dyDescent="0.25">
      <c r="A182" s="46"/>
      <c r="B182" s="11" t="s">
        <v>31</v>
      </c>
      <c r="C182" s="27">
        <v>24704968</v>
      </c>
      <c r="D182" s="20">
        <f t="shared" ref="D182:D183" si="56">C182+K182</f>
        <v>25354894</v>
      </c>
      <c r="E182" s="29">
        <v>0</v>
      </c>
      <c r="F182" s="30">
        <v>7597394.3999999994</v>
      </c>
      <c r="G182" s="20">
        <f t="shared" si="53"/>
        <v>7597394.3999999994</v>
      </c>
      <c r="H182" s="19">
        <f t="shared" si="54"/>
        <v>17757499.600000001</v>
      </c>
      <c r="I182" s="19">
        <f>G182/D182*100</f>
        <v>29.964212826131316</v>
      </c>
      <c r="K182" s="124">
        <v>649926</v>
      </c>
    </row>
    <row r="183" spans="1:11" s="2" customFormat="1" ht="12.75" x14ac:dyDescent="0.25">
      <c r="A183" s="46"/>
      <c r="B183" s="9" t="s">
        <v>32</v>
      </c>
      <c r="C183" s="19">
        <v>0</v>
      </c>
      <c r="D183" s="20">
        <f t="shared" si="56"/>
        <v>0</v>
      </c>
      <c r="E183" s="21">
        <v>0</v>
      </c>
      <c r="F183" s="22">
        <v>0</v>
      </c>
      <c r="G183" s="20">
        <f t="shared" si="53"/>
        <v>0</v>
      </c>
      <c r="H183" s="19">
        <f t="shared" si="54"/>
        <v>0</v>
      </c>
      <c r="I183" s="19">
        <v>0</v>
      </c>
      <c r="K183" s="124"/>
    </row>
    <row r="184" spans="1:11" s="2" customFormat="1" ht="12.75" x14ac:dyDescent="0.25">
      <c r="A184" s="46"/>
      <c r="B184" s="10" t="s">
        <v>33</v>
      </c>
      <c r="C184" s="23">
        <v>0</v>
      </c>
      <c r="D184" s="20">
        <f t="shared" si="55"/>
        <v>53247</v>
      </c>
      <c r="E184" s="25">
        <v>0</v>
      </c>
      <c r="F184" s="26">
        <v>0</v>
      </c>
      <c r="G184" s="20">
        <f t="shared" si="53"/>
        <v>0</v>
      </c>
      <c r="H184" s="19">
        <f t="shared" si="54"/>
        <v>53247</v>
      </c>
      <c r="I184" s="19">
        <f t="shared" ref="I184" si="57">G184/D184*100</f>
        <v>0</v>
      </c>
      <c r="K184" s="124">
        <v>53247</v>
      </c>
    </row>
    <row r="185" spans="1:11" s="2" customFormat="1" ht="25.5" x14ac:dyDescent="0.25">
      <c r="A185" s="46"/>
      <c r="B185" s="9" t="s">
        <v>34</v>
      </c>
      <c r="C185" s="19">
        <v>0</v>
      </c>
      <c r="D185" s="20">
        <f t="shared" si="55"/>
        <v>0</v>
      </c>
      <c r="E185" s="21">
        <v>0</v>
      </c>
      <c r="F185" s="22">
        <v>0</v>
      </c>
      <c r="G185" s="20">
        <f t="shared" si="53"/>
        <v>0</v>
      </c>
      <c r="H185" s="19">
        <f t="shared" si="54"/>
        <v>0</v>
      </c>
      <c r="I185" s="19">
        <v>0</v>
      </c>
      <c r="K185" s="124"/>
    </row>
    <row r="186" spans="1:11" s="2" customFormat="1" ht="25.5" x14ac:dyDescent="0.25">
      <c r="A186" s="46"/>
      <c r="B186" s="9" t="s">
        <v>35</v>
      </c>
      <c r="C186" s="19">
        <v>0</v>
      </c>
      <c r="D186" s="20">
        <f t="shared" si="55"/>
        <v>0</v>
      </c>
      <c r="E186" s="21">
        <v>0</v>
      </c>
      <c r="F186" s="22">
        <v>0</v>
      </c>
      <c r="G186" s="20">
        <f t="shared" si="53"/>
        <v>0</v>
      </c>
      <c r="H186" s="19">
        <f t="shared" si="54"/>
        <v>0</v>
      </c>
      <c r="I186" s="19">
        <v>0</v>
      </c>
      <c r="K186" s="124"/>
    </row>
    <row r="187" spans="1:11" s="2" customFormat="1" ht="12.75" x14ac:dyDescent="0.25">
      <c r="A187" s="46"/>
      <c r="B187" s="11" t="s">
        <v>36</v>
      </c>
      <c r="C187" s="19">
        <v>0</v>
      </c>
      <c r="D187" s="20">
        <f t="shared" si="55"/>
        <v>0</v>
      </c>
      <c r="E187" s="21">
        <v>0</v>
      </c>
      <c r="F187" s="22">
        <v>0</v>
      </c>
      <c r="G187" s="20">
        <f t="shared" si="53"/>
        <v>0</v>
      </c>
      <c r="H187" s="19">
        <f t="shared" ref="H187" si="58">D187-G187</f>
        <v>0</v>
      </c>
      <c r="I187" s="19">
        <v>0</v>
      </c>
      <c r="K187" s="124"/>
    </row>
    <row r="188" spans="1:11" s="2" customFormat="1" ht="12.75" x14ac:dyDescent="0.25">
      <c r="A188" s="46"/>
      <c r="B188" s="17" t="s">
        <v>13</v>
      </c>
      <c r="C188" s="32">
        <f>SUM(C176:C187)</f>
        <v>24704968</v>
      </c>
      <c r="D188" s="32">
        <f>SUM(D176:D187)</f>
        <v>25408141</v>
      </c>
      <c r="E188" s="32">
        <f>SUM(E176:E187)</f>
        <v>0</v>
      </c>
      <c r="F188" s="32">
        <f>SUM(F176:F187)</f>
        <v>7597394.3999999994</v>
      </c>
      <c r="G188" s="33">
        <f t="shared" ref="G188" si="59">F188+E188</f>
        <v>7597394.3999999994</v>
      </c>
      <c r="H188" s="32">
        <f t="shared" ref="H188" si="60">D188-G188</f>
        <v>17810746.600000001</v>
      </c>
      <c r="I188" s="34">
        <f>G188/D188*100</f>
        <v>29.901417817226374</v>
      </c>
      <c r="K188" s="124">
        <f>SUM(K179:K187)</f>
        <v>703173</v>
      </c>
    </row>
    <row r="189" spans="1:11" s="2" customFormat="1" ht="12.75" x14ac:dyDescent="0.25">
      <c r="A189" s="46"/>
      <c r="B189" s="3"/>
      <c r="C189" s="1"/>
      <c r="D189" s="1"/>
      <c r="E189" s="1"/>
      <c r="F189" s="1"/>
      <c r="G189" s="1"/>
      <c r="H189" s="1"/>
      <c r="I189" s="1"/>
      <c r="K189" s="124"/>
    </row>
    <row r="190" spans="1:11" s="2" customFormat="1" ht="12.75" x14ac:dyDescent="0.25">
      <c r="A190" s="46"/>
      <c r="B190" s="3"/>
      <c r="C190" s="1"/>
      <c r="D190" s="1"/>
      <c r="E190" s="1"/>
      <c r="F190" s="1"/>
      <c r="G190" s="1"/>
      <c r="H190" s="1"/>
      <c r="I190" s="1"/>
      <c r="K190" s="124"/>
    </row>
    <row r="191" spans="1:11" s="2" customFormat="1" ht="12.75" x14ac:dyDescent="0.25">
      <c r="A191" s="46"/>
      <c r="B191" s="12" t="s">
        <v>14</v>
      </c>
      <c r="C191" s="1"/>
      <c r="D191" s="1"/>
      <c r="E191" s="1"/>
      <c r="F191" s="1"/>
      <c r="G191" s="1"/>
      <c r="H191" s="1"/>
      <c r="I191" s="1"/>
      <c r="K191" s="124"/>
    </row>
    <row r="192" spans="1:11" s="2" customFormat="1" ht="12.75" x14ac:dyDescent="0.25">
      <c r="A192" s="46"/>
      <c r="B192" s="3"/>
      <c r="C192" s="1"/>
      <c r="D192" s="1"/>
      <c r="E192" s="1"/>
      <c r="F192" s="1"/>
      <c r="G192" s="1"/>
      <c r="H192" s="1"/>
      <c r="I192" s="1"/>
    </row>
    <row r="193" spans="1:9" s="2" customFormat="1" ht="12.75" x14ac:dyDescent="0.25">
      <c r="A193" s="46"/>
      <c r="B193" s="3"/>
      <c r="C193" s="1"/>
      <c r="D193" s="1"/>
      <c r="E193" s="1"/>
      <c r="F193" s="1"/>
      <c r="G193" s="1"/>
      <c r="H193" s="1"/>
      <c r="I193" s="1"/>
    </row>
    <row r="194" spans="1:9" s="2" customFormat="1" ht="12.75" x14ac:dyDescent="0.25">
      <c r="A194" s="46"/>
      <c r="B194" s="3"/>
      <c r="C194" s="1"/>
      <c r="D194" s="1"/>
      <c r="E194" s="1"/>
      <c r="F194" s="1"/>
      <c r="G194" s="1"/>
      <c r="H194" s="1"/>
      <c r="I194" s="1"/>
    </row>
    <row r="195" spans="1:9" s="2" customFormat="1" ht="12.75" x14ac:dyDescent="0.25">
      <c r="A195" s="46"/>
      <c r="B195" s="3"/>
      <c r="C195" s="1"/>
      <c r="D195" s="1"/>
      <c r="E195" s="1"/>
      <c r="F195" s="1"/>
      <c r="G195" s="1"/>
      <c r="H195" s="1"/>
      <c r="I195" s="1"/>
    </row>
    <row r="196" spans="1:9" s="2" customFormat="1" ht="12.75" x14ac:dyDescent="0.25">
      <c r="A196" s="46"/>
      <c r="B196" s="3"/>
      <c r="C196" s="1"/>
      <c r="D196" s="1"/>
      <c r="E196" s="1"/>
      <c r="F196" s="1"/>
      <c r="G196" s="1"/>
      <c r="H196" s="1"/>
      <c r="I196" s="1"/>
    </row>
    <row r="197" spans="1:9" s="2" customFormat="1" ht="12.75" x14ac:dyDescent="0.25">
      <c r="A197" s="46"/>
      <c r="B197" s="3"/>
      <c r="C197" s="1"/>
      <c r="D197" s="1"/>
      <c r="E197" s="1"/>
      <c r="F197" s="1"/>
      <c r="G197" s="1"/>
      <c r="H197" s="1"/>
      <c r="I197" s="1"/>
    </row>
    <row r="198" spans="1:9" s="2" customFormat="1" ht="12.75" x14ac:dyDescent="0.25">
      <c r="A198" s="46"/>
      <c r="B198" s="3"/>
      <c r="C198" s="1"/>
      <c r="D198" s="1"/>
      <c r="E198" s="1"/>
      <c r="F198" s="1"/>
      <c r="G198" s="1"/>
      <c r="H198" s="1"/>
      <c r="I198" s="1"/>
    </row>
    <row r="199" spans="1:9" s="2" customFormat="1" ht="12.75" x14ac:dyDescent="0.25">
      <c r="A199" s="46"/>
      <c r="B199" s="3"/>
      <c r="C199" s="1"/>
      <c r="D199" s="1"/>
      <c r="E199" s="1"/>
      <c r="F199" s="1"/>
      <c r="G199" s="1"/>
      <c r="H199" s="1"/>
      <c r="I199" s="1"/>
    </row>
    <row r="200" spans="1:9" s="2" customFormat="1" ht="12.75" x14ac:dyDescent="0.25">
      <c r="A200" s="46"/>
      <c r="B200" s="12" t="s">
        <v>15</v>
      </c>
      <c r="C200" s="1"/>
      <c r="D200" s="1"/>
      <c r="E200" s="1"/>
      <c r="F200" s="1"/>
      <c r="G200" s="1"/>
      <c r="H200" s="1"/>
      <c r="I200" s="1"/>
    </row>
    <row r="201" spans="1:9" s="2" customFormat="1" ht="12.75" x14ac:dyDescent="0.25">
      <c r="A201" s="46"/>
      <c r="B201" s="3" t="str">
        <f>MID(B179,3,60)</f>
        <v xml:space="preserve"> RESERVA DE CONTINGENCIA</v>
      </c>
      <c r="C201" s="31">
        <f>I179</f>
        <v>0</v>
      </c>
      <c r="D201" s="1"/>
      <c r="E201" s="1"/>
      <c r="F201" s="1"/>
      <c r="G201" s="1"/>
      <c r="H201" s="1"/>
      <c r="I201" s="1"/>
    </row>
    <row r="202" spans="1:9" s="2" customFormat="1" ht="12.75" x14ac:dyDescent="0.25">
      <c r="A202" s="46"/>
      <c r="B202" s="3" t="str">
        <f t="shared" ref="B202:B209" si="61">MID(B180,3,60)</f>
        <v xml:space="preserve"> PERSONAL Y OBLIGACIONES SOCIALES</v>
      </c>
      <c r="C202" s="31">
        <f t="shared" ref="C202:C209" si="62">I180</f>
        <v>0</v>
      </c>
      <c r="D202" s="1"/>
      <c r="E202" s="1"/>
      <c r="F202" s="1"/>
      <c r="G202" s="1"/>
      <c r="H202" s="1"/>
      <c r="I202" s="1"/>
    </row>
    <row r="203" spans="1:9" s="2" customFormat="1" ht="25.5" x14ac:dyDescent="0.25">
      <c r="A203" s="46"/>
      <c r="B203" s="3" t="str">
        <f t="shared" si="61"/>
        <v xml:space="preserve"> PENSIONES Y OTRAS PRESTACIONES SOCIALES</v>
      </c>
      <c r="C203" s="31">
        <f t="shared" si="62"/>
        <v>0</v>
      </c>
      <c r="D203" s="1"/>
      <c r="E203" s="1"/>
      <c r="F203" s="1"/>
      <c r="G203" s="1"/>
      <c r="H203" s="1"/>
      <c r="I203" s="1"/>
    </row>
    <row r="204" spans="1:9" s="2" customFormat="1" ht="12.75" x14ac:dyDescent="0.25">
      <c r="A204" s="46"/>
      <c r="B204" s="3" t="str">
        <f t="shared" si="61"/>
        <v xml:space="preserve"> BIENES Y SERVICIOS</v>
      </c>
      <c r="C204" s="31">
        <f t="shared" si="62"/>
        <v>29.964212826131316</v>
      </c>
      <c r="D204" s="1"/>
      <c r="E204" s="1"/>
      <c r="F204" s="1"/>
      <c r="G204" s="1"/>
      <c r="H204" s="1"/>
      <c r="I204" s="1"/>
    </row>
    <row r="205" spans="1:9" s="2" customFormat="1" ht="12.75" x14ac:dyDescent="0.25">
      <c r="A205" s="46"/>
      <c r="B205" s="3" t="str">
        <f t="shared" si="61"/>
        <v xml:space="preserve">  DONACIONES Y TRANSFERENCIAS</v>
      </c>
      <c r="C205" s="31">
        <f t="shared" si="62"/>
        <v>0</v>
      </c>
      <c r="D205" s="1"/>
      <c r="E205" s="1"/>
      <c r="F205" s="1"/>
      <c r="G205" s="1"/>
      <c r="H205" s="1"/>
      <c r="I205" s="1"/>
    </row>
    <row r="206" spans="1:9" s="2" customFormat="1" ht="12.75" x14ac:dyDescent="0.25">
      <c r="A206" s="46"/>
      <c r="B206" s="3" t="str">
        <f t="shared" si="61"/>
        <v xml:space="preserve"> OTROS GASTOS</v>
      </c>
      <c r="C206" s="31">
        <f t="shared" si="62"/>
        <v>0</v>
      </c>
      <c r="D206" s="1"/>
      <c r="E206" s="1"/>
      <c r="F206" s="1"/>
      <c r="G206" s="1"/>
      <c r="H206" s="1"/>
      <c r="I206" s="1"/>
    </row>
    <row r="207" spans="1:9" s="2" customFormat="1" ht="25.5" x14ac:dyDescent="0.25">
      <c r="A207" s="46"/>
      <c r="B207" s="3" t="str">
        <f t="shared" si="61"/>
        <v xml:space="preserve"> ADQUISICIÓN DE ACTIVOS NO FINANCIEROS</v>
      </c>
      <c r="C207" s="31">
        <f t="shared" si="62"/>
        <v>0</v>
      </c>
      <c r="D207" s="1"/>
      <c r="E207" s="1"/>
      <c r="F207" s="1"/>
      <c r="G207" s="1"/>
      <c r="H207" s="1"/>
      <c r="I207" s="1"/>
    </row>
    <row r="208" spans="1:9" s="2" customFormat="1" ht="25.5" x14ac:dyDescent="0.25">
      <c r="A208" s="46"/>
      <c r="B208" s="3" t="str">
        <f t="shared" si="61"/>
        <v xml:space="preserve"> ADQUISICIÓN DE ACTIVOS FINANCIEROS</v>
      </c>
      <c r="C208" s="31">
        <f t="shared" si="62"/>
        <v>0</v>
      </c>
      <c r="D208" s="1"/>
      <c r="E208" s="1"/>
      <c r="F208" s="1"/>
      <c r="G208" s="1"/>
      <c r="H208" s="1"/>
      <c r="I208" s="1"/>
    </row>
    <row r="209" spans="1:9" s="2" customFormat="1" ht="12.75" x14ac:dyDescent="0.25">
      <c r="A209" s="46"/>
      <c r="B209" s="3" t="str">
        <f t="shared" si="61"/>
        <v xml:space="preserve"> SERVICIO DE LA DEUDA PÚBLICA</v>
      </c>
      <c r="C209" s="31">
        <f t="shared" si="62"/>
        <v>0</v>
      </c>
      <c r="D209" s="1"/>
      <c r="E209" s="1"/>
      <c r="F209" s="1"/>
      <c r="G209" s="1"/>
      <c r="H209" s="1"/>
      <c r="I209" s="1"/>
    </row>
    <row r="210" spans="1:9" s="2" customFormat="1" ht="12.75" x14ac:dyDescent="0.25">
      <c r="A210" s="46"/>
      <c r="B210" s="3"/>
      <c r="C210" s="1"/>
      <c r="D210" s="1"/>
      <c r="E210" s="1"/>
      <c r="F210" s="1"/>
      <c r="G210" s="1"/>
      <c r="H210" s="1"/>
      <c r="I210" s="1"/>
    </row>
    <row r="211" spans="1:9" s="2" customFormat="1" ht="12.75" x14ac:dyDescent="0.25">
      <c r="A211" s="46"/>
      <c r="B211" s="3"/>
      <c r="C211" s="1"/>
      <c r="D211" s="1"/>
      <c r="E211" s="1"/>
      <c r="F211" s="1"/>
      <c r="G211" s="1"/>
      <c r="H211" s="1"/>
      <c r="I211" s="1"/>
    </row>
    <row r="212" spans="1:9" s="2" customFormat="1" ht="12.75" x14ac:dyDescent="0.25">
      <c r="A212" s="46"/>
      <c r="B212" s="3"/>
      <c r="C212" s="1"/>
      <c r="D212" s="1"/>
      <c r="E212" s="1"/>
      <c r="F212" s="1"/>
      <c r="G212" s="1"/>
      <c r="H212" s="1"/>
      <c r="I212" s="1"/>
    </row>
    <row r="213" spans="1:9" s="2" customFormat="1" ht="12.75" x14ac:dyDescent="0.25">
      <c r="A213" s="46"/>
      <c r="B213" s="3"/>
      <c r="C213" s="1"/>
      <c r="D213" s="1"/>
      <c r="E213" s="1"/>
      <c r="F213" s="1"/>
      <c r="G213" s="1"/>
      <c r="H213" s="1"/>
      <c r="I213" s="1"/>
    </row>
    <row r="214" spans="1:9" s="2" customFormat="1" ht="12.75" x14ac:dyDescent="0.25">
      <c r="A214" s="46"/>
      <c r="B214" s="12" t="s">
        <v>19</v>
      </c>
      <c r="C214" s="1"/>
      <c r="D214" s="1"/>
      <c r="E214" s="1"/>
      <c r="F214" s="1"/>
      <c r="G214" s="1"/>
      <c r="H214" s="1"/>
      <c r="I214" s="1"/>
    </row>
    <row r="215" spans="1:9" s="2" customFormat="1" ht="12.75" x14ac:dyDescent="0.25">
      <c r="A215" s="46"/>
      <c r="B215" s="3"/>
      <c r="C215" s="1" t="s">
        <v>20</v>
      </c>
      <c r="D215" s="1"/>
      <c r="E215" s="1"/>
      <c r="F215" s="1"/>
      <c r="G215" s="1"/>
      <c r="H215" s="1"/>
      <c r="I215" s="1"/>
    </row>
    <row r="216" spans="1:9" s="2" customFormat="1" ht="12.75" x14ac:dyDescent="0.25">
      <c r="A216" s="46"/>
      <c r="B216" s="3" t="str">
        <f>B201</f>
        <v xml:space="preserve"> RESERVA DE CONTINGENCIA</v>
      </c>
      <c r="C216" s="31">
        <f>C201</f>
        <v>0</v>
      </c>
      <c r="D216" s="1"/>
      <c r="E216" s="1"/>
      <c r="F216" s="1"/>
      <c r="G216" s="1"/>
      <c r="H216" s="1"/>
      <c r="I216" s="1"/>
    </row>
    <row r="217" spans="1:9" s="2" customFormat="1" ht="12.75" x14ac:dyDescent="0.25">
      <c r="A217" s="46"/>
      <c r="B217" s="3" t="str">
        <f t="shared" ref="B217:C217" si="63">B202</f>
        <v xml:space="preserve"> PERSONAL Y OBLIGACIONES SOCIALES</v>
      </c>
      <c r="C217" s="31">
        <f t="shared" si="63"/>
        <v>0</v>
      </c>
      <c r="D217" s="1"/>
      <c r="E217" s="1"/>
      <c r="F217" s="1"/>
      <c r="G217" s="1"/>
      <c r="H217" s="1"/>
      <c r="I217" s="1"/>
    </row>
    <row r="218" spans="1:9" s="2" customFormat="1" ht="25.5" x14ac:dyDescent="0.25">
      <c r="A218" s="46"/>
      <c r="B218" s="3" t="str">
        <f t="shared" ref="B218:C218" si="64">B203</f>
        <v xml:space="preserve"> PENSIONES Y OTRAS PRESTACIONES SOCIALES</v>
      </c>
      <c r="C218" s="31">
        <f t="shared" si="64"/>
        <v>0</v>
      </c>
      <c r="D218" s="1"/>
      <c r="E218" s="1"/>
      <c r="F218" s="1"/>
      <c r="G218" s="1"/>
      <c r="H218" s="1"/>
      <c r="I218" s="1"/>
    </row>
    <row r="219" spans="1:9" s="2" customFormat="1" ht="12.75" x14ac:dyDescent="0.25">
      <c r="A219" s="46"/>
      <c r="B219" s="3" t="str">
        <f t="shared" ref="B219:C219" si="65">B204</f>
        <v xml:space="preserve"> BIENES Y SERVICIOS</v>
      </c>
      <c r="C219" s="31">
        <f t="shared" si="65"/>
        <v>29.964212826131316</v>
      </c>
      <c r="D219" s="1"/>
      <c r="E219" s="1"/>
      <c r="F219" s="1"/>
      <c r="G219" s="1"/>
      <c r="H219" s="1"/>
      <c r="I219" s="1"/>
    </row>
    <row r="220" spans="1:9" s="2" customFormat="1" ht="12.75" x14ac:dyDescent="0.25">
      <c r="A220" s="46"/>
      <c r="B220" s="3" t="str">
        <f t="shared" ref="B220:C220" si="66">B205</f>
        <v xml:space="preserve">  DONACIONES Y TRANSFERENCIAS</v>
      </c>
      <c r="C220" s="31">
        <f t="shared" si="66"/>
        <v>0</v>
      </c>
      <c r="D220" s="1"/>
      <c r="E220" s="1"/>
      <c r="F220" s="1"/>
      <c r="G220" s="1"/>
      <c r="H220" s="1"/>
      <c r="I220" s="1"/>
    </row>
    <row r="221" spans="1:9" s="2" customFormat="1" ht="12.75" x14ac:dyDescent="0.25">
      <c r="A221" s="46"/>
      <c r="B221" s="3" t="str">
        <f t="shared" ref="B221:C221" si="67">B206</f>
        <v xml:space="preserve"> OTROS GASTOS</v>
      </c>
      <c r="C221" s="31">
        <f t="shared" si="67"/>
        <v>0</v>
      </c>
      <c r="D221" s="1"/>
      <c r="E221" s="1"/>
      <c r="F221" s="1"/>
      <c r="G221" s="1"/>
      <c r="H221" s="1"/>
      <c r="I221" s="1"/>
    </row>
    <row r="222" spans="1:9" s="2" customFormat="1" ht="25.5" x14ac:dyDescent="0.25">
      <c r="A222" s="46"/>
      <c r="B222" s="3" t="str">
        <f t="shared" ref="B222:C222" si="68">B207</f>
        <v xml:space="preserve"> ADQUISICIÓN DE ACTIVOS NO FINANCIEROS</v>
      </c>
      <c r="C222" s="31">
        <f t="shared" si="68"/>
        <v>0</v>
      </c>
      <c r="D222" s="1"/>
      <c r="E222" s="1"/>
      <c r="F222" s="1"/>
      <c r="G222" s="1"/>
      <c r="H222" s="1"/>
      <c r="I222" s="1"/>
    </row>
    <row r="223" spans="1:9" s="2" customFormat="1" ht="25.5" x14ac:dyDescent="0.25">
      <c r="A223" s="46"/>
      <c r="B223" s="3" t="str">
        <f t="shared" ref="B223:C223" si="69">B208</f>
        <v xml:space="preserve"> ADQUISICIÓN DE ACTIVOS FINANCIEROS</v>
      </c>
      <c r="C223" s="31">
        <f t="shared" si="69"/>
        <v>0</v>
      </c>
      <c r="D223" s="1"/>
      <c r="E223" s="1"/>
      <c r="F223" s="1"/>
      <c r="G223" s="1"/>
      <c r="H223" s="1"/>
      <c r="I223" s="1"/>
    </row>
    <row r="224" spans="1:9" s="2" customFormat="1" ht="12.75" x14ac:dyDescent="0.25">
      <c r="A224" s="46"/>
      <c r="B224" s="3" t="str">
        <f t="shared" ref="B224:C224" si="70">B209</f>
        <v xml:space="preserve"> SERVICIO DE LA DEUDA PÚBLICA</v>
      </c>
      <c r="C224" s="31">
        <f t="shared" si="70"/>
        <v>0</v>
      </c>
      <c r="D224" s="1"/>
      <c r="E224" s="1"/>
      <c r="F224" s="1"/>
      <c r="G224" s="1"/>
      <c r="H224" s="1"/>
      <c r="I224" s="1"/>
    </row>
    <row r="225" spans="1:9" s="2" customFormat="1" ht="12.75" x14ac:dyDescent="0.25">
      <c r="A225" s="46"/>
      <c r="B225" s="3"/>
      <c r="C225" s="1"/>
      <c r="D225" s="1"/>
      <c r="E225" s="1"/>
      <c r="F225" s="1"/>
      <c r="G225" s="1"/>
      <c r="H225" s="1"/>
      <c r="I225" s="1"/>
    </row>
    <row r="226" spans="1:9" s="2" customFormat="1" ht="12.75" x14ac:dyDescent="0.25">
      <c r="A226" s="46"/>
      <c r="B226" s="3"/>
      <c r="C226" s="1"/>
      <c r="D226" s="1"/>
      <c r="E226" s="1"/>
      <c r="F226" s="1"/>
      <c r="G226" s="1"/>
      <c r="H226" s="1"/>
      <c r="I226" s="1"/>
    </row>
    <row r="227" spans="1:9" s="2" customFormat="1" ht="12.75" x14ac:dyDescent="0.25">
      <c r="A227" s="46"/>
      <c r="B227" s="3"/>
      <c r="C227" s="1"/>
      <c r="D227" s="1"/>
      <c r="E227" s="1"/>
      <c r="F227" s="1"/>
      <c r="G227" s="1"/>
      <c r="H227" s="1"/>
      <c r="I227" s="1"/>
    </row>
    <row r="229" spans="1:9" hidden="1" x14ac:dyDescent="0.25"/>
    <row r="230" spans="1:9" hidden="1" x14ac:dyDescent="0.25">
      <c r="B230" t="s">
        <v>93</v>
      </c>
      <c r="H230" t="s">
        <v>92</v>
      </c>
    </row>
    <row r="231" spans="1:9" hidden="1" x14ac:dyDescent="0.25">
      <c r="B231" s="118" t="s">
        <v>27</v>
      </c>
      <c r="C231" s="118"/>
      <c r="D231" s="118"/>
      <c r="E231" s="118"/>
      <c r="F231" s="118"/>
    </row>
    <row r="232" spans="1:9" hidden="1" x14ac:dyDescent="0.25">
      <c r="B232" s="108" t="s">
        <v>61</v>
      </c>
      <c r="C232" s="108" t="s">
        <v>62</v>
      </c>
      <c r="D232" s="119" t="s">
        <v>63</v>
      </c>
      <c r="E232" s="119" t="s">
        <v>64</v>
      </c>
      <c r="F232" s="120" t="s">
        <v>65</v>
      </c>
    </row>
    <row r="233" spans="1:9" hidden="1" x14ac:dyDescent="0.25">
      <c r="B233" s="108" t="s">
        <v>66</v>
      </c>
      <c r="C233" s="102">
        <v>24704968</v>
      </c>
      <c r="D233" s="103">
        <v>649926</v>
      </c>
      <c r="E233" s="103">
        <v>25354894</v>
      </c>
      <c r="F233" s="104">
        <v>7597394.3999999994</v>
      </c>
    </row>
    <row r="234" spans="1:9" hidden="1" x14ac:dyDescent="0.25">
      <c r="B234" s="109" t="s">
        <v>67</v>
      </c>
      <c r="C234" s="106">
        <v>0</v>
      </c>
      <c r="D234" s="110">
        <v>53247</v>
      </c>
      <c r="E234" s="110">
        <v>53247</v>
      </c>
      <c r="F234" s="111">
        <v>0</v>
      </c>
    </row>
    <row r="235" spans="1:9" hidden="1" x14ac:dyDescent="0.25">
      <c r="B235" s="109" t="s">
        <v>69</v>
      </c>
      <c r="C235" s="106"/>
      <c r="D235" s="110"/>
      <c r="E235" s="110"/>
      <c r="F235" s="111"/>
    </row>
    <row r="236" spans="1:9" hidden="1" x14ac:dyDescent="0.25">
      <c r="B236" s="112" t="s">
        <v>70</v>
      </c>
      <c r="C236" s="107">
        <v>24704968</v>
      </c>
      <c r="D236" s="113">
        <v>703173</v>
      </c>
      <c r="E236" s="113">
        <v>25408141</v>
      </c>
      <c r="F236" s="114">
        <v>7597394.3999999994</v>
      </c>
    </row>
    <row r="237" spans="1:9" hidden="1" x14ac:dyDescent="0.25">
      <c r="B237" s="118"/>
      <c r="C237" s="110"/>
      <c r="D237" s="110"/>
      <c r="E237" s="110"/>
      <c r="F237" s="110"/>
    </row>
    <row r="238" spans="1:9" hidden="1" x14ac:dyDescent="0.25">
      <c r="B238" s="118" t="s">
        <v>26</v>
      </c>
      <c r="C238" s="110"/>
      <c r="D238" s="110"/>
      <c r="E238" s="110"/>
      <c r="F238" s="110"/>
    </row>
    <row r="239" spans="1:9" hidden="1" x14ac:dyDescent="0.25">
      <c r="B239" s="108" t="s">
        <v>61</v>
      </c>
      <c r="C239" s="102" t="s">
        <v>62</v>
      </c>
      <c r="D239" s="103" t="s">
        <v>63</v>
      </c>
      <c r="E239" s="103" t="s">
        <v>64</v>
      </c>
      <c r="F239" s="104" t="s">
        <v>65</v>
      </c>
    </row>
    <row r="240" spans="1:9" hidden="1" x14ac:dyDescent="0.25">
      <c r="B240" s="108" t="s">
        <v>66</v>
      </c>
      <c r="C240" s="102">
        <v>24704968</v>
      </c>
      <c r="D240" s="103">
        <v>4951120</v>
      </c>
      <c r="E240" s="103">
        <v>29656088</v>
      </c>
      <c r="F240" s="104">
        <v>18756298.009999994</v>
      </c>
    </row>
    <row r="241" spans="2:18" hidden="1" x14ac:dyDescent="0.25">
      <c r="B241" s="109" t="s">
        <v>67</v>
      </c>
      <c r="C241" s="106">
        <v>0</v>
      </c>
      <c r="D241" s="110">
        <v>53247</v>
      </c>
      <c r="E241" s="110">
        <v>53247</v>
      </c>
      <c r="F241" s="111">
        <v>53246.86</v>
      </c>
    </row>
    <row r="242" spans="2:18" hidden="1" x14ac:dyDescent="0.25">
      <c r="B242" s="109" t="s">
        <v>69</v>
      </c>
      <c r="C242" s="106"/>
      <c r="D242" s="110"/>
      <c r="E242" s="110"/>
      <c r="F242" s="111"/>
    </row>
    <row r="243" spans="2:18" hidden="1" x14ac:dyDescent="0.25">
      <c r="B243" s="112" t="s">
        <v>70</v>
      </c>
      <c r="C243" s="107">
        <v>24704968</v>
      </c>
      <c r="D243" s="113">
        <v>5004367</v>
      </c>
      <c r="E243" s="113">
        <v>29709335</v>
      </c>
      <c r="F243" s="114">
        <v>18809544.869999994</v>
      </c>
    </row>
    <row r="244" spans="2:18" hidden="1" x14ac:dyDescent="0.25">
      <c r="C244" s="63"/>
      <c r="D244" s="63"/>
      <c r="E244" s="63"/>
      <c r="F244" s="63"/>
      <c r="N244" t="s">
        <v>25</v>
      </c>
      <c r="O244" s="63"/>
      <c r="P244" s="63"/>
      <c r="Q244" s="63"/>
      <c r="R244" s="63"/>
    </row>
    <row r="245" spans="2:18" hidden="1" x14ac:dyDescent="0.25">
      <c r="B245" t="s">
        <v>25</v>
      </c>
      <c r="C245" s="63"/>
      <c r="D245" s="63"/>
      <c r="E245" s="63"/>
      <c r="F245" s="63"/>
      <c r="H245" t="s">
        <v>97</v>
      </c>
      <c r="N245" s="108" t="s">
        <v>61</v>
      </c>
      <c r="O245" s="102" t="s">
        <v>62</v>
      </c>
      <c r="P245" s="103" t="s">
        <v>63</v>
      </c>
      <c r="Q245" s="103" t="s">
        <v>64</v>
      </c>
      <c r="R245" s="104" t="s">
        <v>65</v>
      </c>
    </row>
    <row r="246" spans="2:18" hidden="1" x14ac:dyDescent="0.25">
      <c r="B246" s="53" t="s">
        <v>61</v>
      </c>
      <c r="C246" s="59" t="s">
        <v>62</v>
      </c>
      <c r="D246" s="60" t="s">
        <v>63</v>
      </c>
      <c r="E246" s="60" t="s">
        <v>64</v>
      </c>
      <c r="F246" s="61" t="s">
        <v>65</v>
      </c>
      <c r="H246" s="53" t="s">
        <v>61</v>
      </c>
      <c r="I246" s="59" t="s">
        <v>62</v>
      </c>
      <c r="J246" s="60" t="s">
        <v>63</v>
      </c>
      <c r="K246" s="60" t="s">
        <v>64</v>
      </c>
      <c r="L246" s="61" t="s">
        <v>65</v>
      </c>
      <c r="N246" s="105" t="s">
        <v>94</v>
      </c>
      <c r="O246" s="102">
        <f>C247</f>
        <v>0</v>
      </c>
      <c r="P246" s="103">
        <f>D247</f>
        <v>0</v>
      </c>
      <c r="Q246" s="118">
        <v>0</v>
      </c>
      <c r="R246" s="121">
        <f>F247</f>
        <v>0</v>
      </c>
    </row>
    <row r="247" spans="2:18" hidden="1" x14ac:dyDescent="0.25">
      <c r="B247" s="100" t="s">
        <v>94</v>
      </c>
      <c r="C247" s="59">
        <f>C265</f>
        <v>0</v>
      </c>
      <c r="D247" s="60">
        <f>D265+D273</f>
        <v>0</v>
      </c>
      <c r="E247" s="60">
        <v>0</v>
      </c>
      <c r="F247" s="72">
        <f>F265+F273</f>
        <v>0</v>
      </c>
      <c r="H247" s="53" t="s">
        <v>66</v>
      </c>
      <c r="I247" s="59">
        <v>0</v>
      </c>
      <c r="J247" s="60">
        <v>14924108</v>
      </c>
      <c r="K247" s="60">
        <v>14924108</v>
      </c>
      <c r="L247" s="61">
        <v>5078848.0900000008</v>
      </c>
      <c r="N247" s="122" t="s">
        <v>91</v>
      </c>
      <c r="O247" s="102">
        <f t="shared" ref="O247:O251" si="71">C248</f>
        <v>0</v>
      </c>
      <c r="P247" s="121">
        <f>P265+P273</f>
        <v>0</v>
      </c>
      <c r="Q247" s="121">
        <f>Q265+Q273</f>
        <v>0</v>
      </c>
      <c r="R247" s="121">
        <f>R265+R273</f>
        <v>0</v>
      </c>
    </row>
    <row r="248" spans="2:18" hidden="1" x14ac:dyDescent="0.25">
      <c r="B248" s="117" t="s">
        <v>91</v>
      </c>
      <c r="C248" s="59">
        <f t="shared" ref="C248:C249" si="72">C266</f>
        <v>0</v>
      </c>
      <c r="D248" s="72">
        <f>D266+D274</f>
        <v>0</v>
      </c>
      <c r="E248" s="72">
        <f>E266+E274</f>
        <v>0</v>
      </c>
      <c r="F248" s="72">
        <f>F266+F274</f>
        <v>0</v>
      </c>
      <c r="H248" s="56"/>
      <c r="I248" s="62"/>
      <c r="J248" s="72"/>
      <c r="K248" s="72"/>
      <c r="L248" s="64"/>
      <c r="N248" s="122" t="s">
        <v>66</v>
      </c>
      <c r="O248" s="102">
        <f t="shared" si="71"/>
        <v>24704968</v>
      </c>
      <c r="P248" s="121">
        <f>J247+D249</f>
        <v>12715400</v>
      </c>
      <c r="Q248" s="103">
        <f>E249+K247</f>
        <v>42371488</v>
      </c>
      <c r="R248" s="103">
        <f>F249+L247</f>
        <v>31781957.569999993</v>
      </c>
    </row>
    <row r="249" spans="2:18" hidden="1" x14ac:dyDescent="0.25">
      <c r="B249" s="117" t="s">
        <v>66</v>
      </c>
      <c r="C249" s="59">
        <f t="shared" si="72"/>
        <v>24704968</v>
      </c>
      <c r="D249" s="72">
        <f>D267+D275+D281</f>
        <v>-2208708</v>
      </c>
      <c r="E249" s="72">
        <f>E240+D249</f>
        <v>27447380</v>
      </c>
      <c r="F249" s="60">
        <f>F267+F275+F281+F240</f>
        <v>26703109.479999993</v>
      </c>
      <c r="H249" s="56"/>
      <c r="I249" s="62"/>
      <c r="J249" s="72"/>
      <c r="K249" s="72"/>
      <c r="L249" s="64"/>
      <c r="N249" s="122" t="s">
        <v>67</v>
      </c>
      <c r="O249" s="102">
        <f t="shared" si="71"/>
        <v>0</v>
      </c>
      <c r="P249" s="121"/>
      <c r="Q249" s="121">
        <f>E250</f>
        <v>53247</v>
      </c>
      <c r="R249" s="111">
        <f>F250</f>
        <v>53246.86</v>
      </c>
    </row>
    <row r="250" spans="2:18" hidden="1" x14ac:dyDescent="0.25">
      <c r="B250" s="117" t="s">
        <v>67</v>
      </c>
      <c r="C250" s="62">
        <v>0</v>
      </c>
      <c r="D250" s="72">
        <v>0</v>
      </c>
      <c r="E250" s="72">
        <f>E241+D250</f>
        <v>53247</v>
      </c>
      <c r="F250" s="64">
        <f>F241</f>
        <v>53246.86</v>
      </c>
      <c r="H250" s="56"/>
      <c r="I250" s="62"/>
      <c r="J250" s="72"/>
      <c r="K250" s="72"/>
      <c r="L250" s="64"/>
      <c r="N250" s="109" t="s">
        <v>69</v>
      </c>
      <c r="O250" s="102"/>
      <c r="P250" s="110"/>
      <c r="Q250" s="110"/>
      <c r="R250" s="111"/>
    </row>
    <row r="251" spans="2:18" hidden="1" x14ac:dyDescent="0.25">
      <c r="B251" s="56" t="s">
        <v>69</v>
      </c>
      <c r="C251" s="62"/>
      <c r="D251" s="63"/>
      <c r="E251" s="63"/>
      <c r="F251" s="64"/>
      <c r="H251" s="57" t="s">
        <v>70</v>
      </c>
      <c r="I251" s="65">
        <v>0</v>
      </c>
      <c r="J251" s="66">
        <v>14924108</v>
      </c>
      <c r="K251" s="66">
        <v>14924108</v>
      </c>
      <c r="L251" s="67">
        <v>5078848.0900000008</v>
      </c>
      <c r="N251" s="112" t="s">
        <v>70</v>
      </c>
      <c r="O251" s="102">
        <f t="shared" si="71"/>
        <v>24704968</v>
      </c>
      <c r="P251" s="113">
        <f>SUM(P246:P248)</f>
        <v>12715400</v>
      </c>
      <c r="Q251" s="121">
        <f>SUM(Q246:Q250)</f>
        <v>42424735</v>
      </c>
      <c r="R251" s="114">
        <f>SUM(R246:R250)</f>
        <v>31835204.429999992</v>
      </c>
    </row>
    <row r="252" spans="2:18" hidden="1" x14ac:dyDescent="0.25">
      <c r="B252" s="57" t="s">
        <v>70</v>
      </c>
      <c r="C252" s="65">
        <v>24704968</v>
      </c>
      <c r="D252" s="66">
        <f>SUM(D247:D249)</f>
        <v>-2208708</v>
      </c>
      <c r="E252" s="72">
        <f>E243+D252</f>
        <v>27500627</v>
      </c>
      <c r="F252" s="67">
        <f>SUM(F247:F251)</f>
        <v>26756356.339999992</v>
      </c>
      <c r="I252" s="63"/>
      <c r="J252" s="63"/>
      <c r="K252" s="63"/>
      <c r="L252" s="63"/>
      <c r="N252" s="118"/>
      <c r="O252" s="118"/>
      <c r="P252" s="118"/>
      <c r="Q252" s="118"/>
      <c r="R252" s="118"/>
    </row>
    <row r="253" spans="2:18" hidden="1" x14ac:dyDescent="0.25">
      <c r="C253" s="63"/>
      <c r="D253" s="63"/>
      <c r="E253" s="63"/>
      <c r="F253" s="63"/>
      <c r="I253" s="63"/>
      <c r="J253" s="63"/>
      <c r="K253" s="63"/>
      <c r="L253" s="63"/>
      <c r="N253" s="122" t="s">
        <v>24</v>
      </c>
      <c r="O253" s="110"/>
      <c r="P253" s="110"/>
      <c r="Q253" s="110"/>
      <c r="R253" s="110"/>
    </row>
    <row r="254" spans="2:18" hidden="1" x14ac:dyDescent="0.25">
      <c r="B254" t="s">
        <v>24</v>
      </c>
      <c r="C254" s="63"/>
      <c r="D254" s="63"/>
      <c r="E254" s="63"/>
      <c r="F254" s="63"/>
      <c r="I254" s="63"/>
      <c r="J254" s="63"/>
      <c r="K254" s="63"/>
      <c r="L254" s="63"/>
      <c r="N254" s="108" t="s">
        <v>61</v>
      </c>
      <c r="O254" s="102" t="s">
        <v>62</v>
      </c>
      <c r="P254" s="103" t="s">
        <v>63</v>
      </c>
      <c r="Q254" s="103" t="s">
        <v>64</v>
      </c>
      <c r="R254" s="104" t="s">
        <v>65</v>
      </c>
    </row>
    <row r="255" spans="2:18" hidden="1" x14ac:dyDescent="0.25">
      <c r="B255" s="53" t="s">
        <v>61</v>
      </c>
      <c r="C255" s="59" t="s">
        <v>62</v>
      </c>
      <c r="D255" s="60" t="s">
        <v>63</v>
      </c>
      <c r="E255" s="60" t="s">
        <v>64</v>
      </c>
      <c r="F255" s="61" t="s">
        <v>65</v>
      </c>
      <c r="H255" t="s">
        <v>89</v>
      </c>
      <c r="I255" s="63"/>
      <c r="J255" s="63"/>
      <c r="K255" s="63"/>
      <c r="L255" s="63"/>
      <c r="N255" s="105" t="s">
        <v>94</v>
      </c>
      <c r="O255" s="102">
        <v>0</v>
      </c>
      <c r="P255" s="103">
        <v>0</v>
      </c>
      <c r="Q255" s="118">
        <f>0</f>
        <v>0</v>
      </c>
      <c r="R255" s="121">
        <v>0</v>
      </c>
    </row>
    <row r="256" spans="2:18" hidden="1" x14ac:dyDescent="0.25">
      <c r="B256" s="53" t="s">
        <v>66</v>
      </c>
      <c r="C256" s="59">
        <v>24704968</v>
      </c>
      <c r="D256" s="60">
        <v>0</v>
      </c>
      <c r="E256" s="60">
        <v>27447380</v>
      </c>
      <c r="F256" s="61">
        <f>F249+F287+F293+F299</f>
        <v>26676201.679999992</v>
      </c>
      <c r="H256" s="53" t="s">
        <v>61</v>
      </c>
      <c r="I256" s="59" t="s">
        <v>62</v>
      </c>
      <c r="J256" s="60" t="s">
        <v>63</v>
      </c>
      <c r="K256" s="60" t="s">
        <v>64</v>
      </c>
      <c r="L256" s="61" t="s">
        <v>65</v>
      </c>
      <c r="N256" s="122" t="s">
        <v>91</v>
      </c>
      <c r="O256" s="102">
        <v>0</v>
      </c>
      <c r="P256" s="121">
        <v>0</v>
      </c>
      <c r="Q256" s="121">
        <v>0</v>
      </c>
      <c r="R256" s="121">
        <v>0</v>
      </c>
    </row>
    <row r="257" spans="2:18" hidden="1" x14ac:dyDescent="0.25">
      <c r="B257" s="56" t="s">
        <v>67</v>
      </c>
      <c r="C257" s="62">
        <v>0</v>
      </c>
      <c r="D257" s="63">
        <v>0</v>
      </c>
      <c r="E257" s="63">
        <v>53247</v>
      </c>
      <c r="F257" s="64">
        <f>F250</f>
        <v>53246.86</v>
      </c>
      <c r="H257" s="53" t="s">
        <v>66</v>
      </c>
      <c r="I257" s="59">
        <v>0</v>
      </c>
      <c r="J257" s="60">
        <v>35991162</v>
      </c>
      <c r="K257" s="60">
        <v>35991162</v>
      </c>
      <c r="L257" s="61">
        <v>25475517.77</v>
      </c>
      <c r="N257" s="122" t="s">
        <v>66</v>
      </c>
      <c r="O257" s="102">
        <f>C256</f>
        <v>24704968</v>
      </c>
      <c r="P257" s="121">
        <f>D256+J257</f>
        <v>35991162</v>
      </c>
      <c r="Q257" s="103">
        <f>K257+E256</f>
        <v>63438542</v>
      </c>
      <c r="R257" s="103">
        <f>L257+F256</f>
        <v>52151719.449999988</v>
      </c>
    </row>
    <row r="258" spans="2:18" hidden="1" x14ac:dyDescent="0.25">
      <c r="B258" s="56" t="s">
        <v>69</v>
      </c>
      <c r="C258" s="62"/>
      <c r="D258" s="63">
        <v>0</v>
      </c>
      <c r="E258" s="63"/>
      <c r="F258" s="64"/>
      <c r="H258" s="56" t="s">
        <v>69</v>
      </c>
      <c r="I258" s="62"/>
      <c r="J258" s="63"/>
      <c r="K258" s="63"/>
      <c r="L258" s="64"/>
      <c r="N258" s="122" t="s">
        <v>67</v>
      </c>
      <c r="O258" s="102">
        <v>0</v>
      </c>
      <c r="P258" s="121"/>
      <c r="Q258" s="121">
        <f>E257</f>
        <v>53247</v>
      </c>
      <c r="R258" s="111">
        <f>F257</f>
        <v>53246.86</v>
      </c>
    </row>
    <row r="259" spans="2:18" hidden="1" x14ac:dyDescent="0.25">
      <c r="B259" s="57" t="s">
        <v>70</v>
      </c>
      <c r="C259" s="65">
        <v>24704968</v>
      </c>
      <c r="D259" s="66">
        <v>0</v>
      </c>
      <c r="E259" s="66">
        <v>27500627</v>
      </c>
      <c r="F259" s="67">
        <v>26729448.539999999</v>
      </c>
      <c r="H259" s="57" t="s">
        <v>70</v>
      </c>
      <c r="I259" s="65">
        <v>0</v>
      </c>
      <c r="J259" s="66">
        <v>35991162</v>
      </c>
      <c r="K259" s="66">
        <v>35991162</v>
      </c>
      <c r="L259" s="67">
        <v>25475517.77</v>
      </c>
      <c r="N259" s="109" t="s">
        <v>69</v>
      </c>
      <c r="O259" s="102"/>
      <c r="P259" s="110"/>
      <c r="Q259" s="110"/>
      <c r="R259" s="111"/>
    </row>
    <row r="260" spans="2:18" hidden="1" x14ac:dyDescent="0.25">
      <c r="C260" s="63"/>
      <c r="D260" s="63"/>
      <c r="E260" s="63"/>
      <c r="F260" s="63"/>
      <c r="N260" s="112" t="s">
        <v>70</v>
      </c>
      <c r="O260" s="102">
        <f>O251</f>
        <v>24704968</v>
      </c>
      <c r="P260" s="113">
        <f>SUM(P255:P257)</f>
        <v>35991162</v>
      </c>
      <c r="Q260" s="121">
        <f>SUM(Q255:Q259)</f>
        <v>63491789</v>
      </c>
      <c r="R260" s="114">
        <f>SUM(R255:R259)</f>
        <v>52204966.309999987</v>
      </c>
    </row>
    <row r="261" spans="2:18" hidden="1" x14ac:dyDescent="0.25">
      <c r="C261" s="63"/>
      <c r="D261" s="63"/>
      <c r="E261" s="63"/>
      <c r="F261" s="63"/>
    </row>
    <row r="262" spans="2:18" hidden="1" x14ac:dyDescent="0.25">
      <c r="C262" s="63"/>
      <c r="D262" s="63"/>
      <c r="E262" s="63"/>
      <c r="F262" s="63"/>
    </row>
    <row r="263" spans="2:18" hidden="1" x14ac:dyDescent="0.25">
      <c r="B263" t="s">
        <v>51</v>
      </c>
      <c r="C263" s="63"/>
      <c r="D263" s="63"/>
      <c r="E263" s="63"/>
      <c r="F263" s="63"/>
    </row>
    <row r="264" spans="2:18" hidden="1" x14ac:dyDescent="0.25">
      <c r="B264" s="53" t="s">
        <v>61</v>
      </c>
      <c r="C264" s="59" t="s">
        <v>62</v>
      </c>
      <c r="D264" s="60" t="s">
        <v>63</v>
      </c>
      <c r="E264" s="60" t="s">
        <v>64</v>
      </c>
      <c r="F264" s="61" t="s">
        <v>65</v>
      </c>
    </row>
    <row r="265" spans="2:18" hidden="1" x14ac:dyDescent="0.25">
      <c r="B265" s="53" t="s">
        <v>94</v>
      </c>
      <c r="C265" s="59">
        <v>0</v>
      </c>
      <c r="D265" s="60">
        <v>59748143</v>
      </c>
      <c r="E265" s="60">
        <v>59748143</v>
      </c>
      <c r="F265" s="61">
        <v>0</v>
      </c>
    </row>
    <row r="266" spans="2:18" hidden="1" x14ac:dyDescent="0.25">
      <c r="B266" s="56" t="s">
        <v>91</v>
      </c>
      <c r="C266" s="62">
        <v>0</v>
      </c>
      <c r="D266" s="63">
        <v>35043509</v>
      </c>
      <c r="E266" s="63">
        <v>35043509</v>
      </c>
      <c r="F266" s="64">
        <v>0</v>
      </c>
    </row>
    <row r="267" spans="2:18" hidden="1" x14ac:dyDescent="0.25">
      <c r="B267" s="56" t="s">
        <v>66</v>
      </c>
      <c r="C267" s="62">
        <v>24704968</v>
      </c>
      <c r="D267" s="63">
        <v>4156200</v>
      </c>
      <c r="E267" s="63">
        <v>28861168</v>
      </c>
      <c r="F267" s="64">
        <v>5567779.2699999996</v>
      </c>
      <c r="H267" s="63"/>
    </row>
    <row r="268" spans="2:18" hidden="1" x14ac:dyDescent="0.25">
      <c r="B268" s="56" t="s">
        <v>69</v>
      </c>
      <c r="C268" s="62"/>
      <c r="D268" s="63"/>
      <c r="E268" s="63"/>
      <c r="F268" s="64"/>
    </row>
    <row r="269" spans="2:18" hidden="1" x14ac:dyDescent="0.25">
      <c r="B269" s="57" t="s">
        <v>70</v>
      </c>
      <c r="C269" s="65">
        <v>24704968</v>
      </c>
      <c r="D269" s="66">
        <v>98947852</v>
      </c>
      <c r="E269" s="66">
        <v>123652820</v>
      </c>
      <c r="F269" s="67">
        <v>5567779.2699999996</v>
      </c>
    </row>
    <row r="270" spans="2:18" hidden="1" x14ac:dyDescent="0.25">
      <c r="C270" s="63"/>
      <c r="D270" s="63"/>
      <c r="E270" s="63"/>
      <c r="F270" s="63"/>
    </row>
    <row r="271" spans="2:18" hidden="1" x14ac:dyDescent="0.25">
      <c r="B271" t="s">
        <v>78</v>
      </c>
      <c r="C271" s="63"/>
      <c r="D271" s="63"/>
      <c r="E271" s="63"/>
      <c r="F271" s="63"/>
    </row>
    <row r="272" spans="2:18" hidden="1" x14ac:dyDescent="0.25">
      <c r="B272" s="53" t="s">
        <v>61</v>
      </c>
      <c r="C272" s="59" t="s">
        <v>62</v>
      </c>
      <c r="D272" s="60" t="s">
        <v>63</v>
      </c>
      <c r="E272" s="60" t="s">
        <v>64</v>
      </c>
      <c r="F272" s="61" t="s">
        <v>65</v>
      </c>
    </row>
    <row r="273" spans="2:8" hidden="1" x14ac:dyDescent="0.25">
      <c r="B273" s="53" t="s">
        <v>94</v>
      </c>
      <c r="C273" s="59">
        <v>0</v>
      </c>
      <c r="D273" s="60">
        <v>-59748143</v>
      </c>
      <c r="E273" s="60">
        <v>-59748143</v>
      </c>
      <c r="F273" s="61">
        <v>0</v>
      </c>
    </row>
    <row r="274" spans="2:8" hidden="1" x14ac:dyDescent="0.25">
      <c r="B274" s="56" t="s">
        <v>91</v>
      </c>
      <c r="C274" s="62">
        <v>0</v>
      </c>
      <c r="D274" s="63">
        <v>-35043509</v>
      </c>
      <c r="E274" s="63">
        <v>-35043509</v>
      </c>
      <c r="F274" s="64">
        <v>0</v>
      </c>
    </row>
    <row r="275" spans="2:8" hidden="1" x14ac:dyDescent="0.25">
      <c r="B275" s="56" t="s">
        <v>66</v>
      </c>
      <c r="C275" s="62">
        <v>24704968</v>
      </c>
      <c r="D275" s="63">
        <v>-6364908</v>
      </c>
      <c r="E275" s="63">
        <v>18340060</v>
      </c>
      <c r="F275" s="64">
        <v>2379032.2000000002</v>
      </c>
      <c r="H275" s="63"/>
    </row>
    <row r="276" spans="2:8" hidden="1" x14ac:dyDescent="0.25">
      <c r="B276" s="56" t="s">
        <v>69</v>
      </c>
      <c r="C276" s="62"/>
      <c r="D276" s="63"/>
      <c r="E276" s="63"/>
      <c r="F276" s="64"/>
    </row>
    <row r="277" spans="2:8" hidden="1" x14ac:dyDescent="0.25">
      <c r="B277" s="57" t="s">
        <v>70</v>
      </c>
      <c r="C277" s="65">
        <v>24704968</v>
      </c>
      <c r="D277" s="66">
        <v>-101156560</v>
      </c>
      <c r="E277" s="66">
        <v>-76451592</v>
      </c>
      <c r="F277" s="67">
        <v>2379032.2000000002</v>
      </c>
    </row>
    <row r="278" spans="2:8" hidden="1" x14ac:dyDescent="0.25">
      <c r="C278" s="63"/>
      <c r="D278" s="63"/>
      <c r="E278" s="63"/>
      <c r="F278" s="63"/>
    </row>
    <row r="279" spans="2:8" hidden="1" x14ac:dyDescent="0.25">
      <c r="B279" t="s">
        <v>79</v>
      </c>
      <c r="C279" s="63"/>
      <c r="D279" s="63"/>
      <c r="E279" s="63"/>
      <c r="F279" s="63"/>
    </row>
    <row r="280" spans="2:8" hidden="1" x14ac:dyDescent="0.25">
      <c r="B280" s="53" t="s">
        <v>61</v>
      </c>
      <c r="C280" s="59" t="s">
        <v>62</v>
      </c>
      <c r="D280" s="60" t="s">
        <v>63</v>
      </c>
      <c r="E280" s="60" t="s">
        <v>64</v>
      </c>
      <c r="F280" s="61" t="s">
        <v>65</v>
      </c>
    </row>
    <row r="281" spans="2:8" hidden="1" x14ac:dyDescent="0.25">
      <c r="B281" s="53" t="s">
        <v>66</v>
      </c>
      <c r="C281" s="59">
        <v>24704968</v>
      </c>
      <c r="D281" s="60">
        <v>0</v>
      </c>
      <c r="E281" s="60">
        <v>24704968</v>
      </c>
      <c r="F281" s="61">
        <v>0</v>
      </c>
    </row>
    <row r="282" spans="2:8" hidden="1" x14ac:dyDescent="0.25">
      <c r="B282" s="56" t="s">
        <v>69</v>
      </c>
      <c r="C282" s="62"/>
      <c r="D282" s="63"/>
      <c r="E282" s="63"/>
      <c r="F282" s="64"/>
    </row>
    <row r="283" spans="2:8" hidden="1" x14ac:dyDescent="0.25">
      <c r="B283" s="57" t="s">
        <v>70</v>
      </c>
      <c r="C283" s="65">
        <v>24704968</v>
      </c>
      <c r="D283" s="66">
        <v>0</v>
      </c>
      <c r="E283" s="66">
        <v>24704968</v>
      </c>
      <c r="F283" s="67">
        <v>0</v>
      </c>
    </row>
    <row r="284" spans="2:8" hidden="1" x14ac:dyDescent="0.25">
      <c r="C284" s="63"/>
      <c r="D284" s="63"/>
      <c r="E284" s="63"/>
      <c r="F284" s="63"/>
    </row>
    <row r="285" spans="2:8" hidden="1" x14ac:dyDescent="0.25">
      <c r="B285" t="s">
        <v>80</v>
      </c>
      <c r="C285" s="63"/>
      <c r="D285" s="63"/>
      <c r="E285" s="63"/>
      <c r="F285" s="63"/>
    </row>
    <row r="286" spans="2:8" hidden="1" x14ac:dyDescent="0.25">
      <c r="B286" s="53" t="s">
        <v>61</v>
      </c>
      <c r="C286" s="59" t="s">
        <v>62</v>
      </c>
      <c r="D286" s="60" t="s">
        <v>63</v>
      </c>
      <c r="E286" s="60" t="s">
        <v>64</v>
      </c>
      <c r="F286" s="61" t="s">
        <v>65</v>
      </c>
    </row>
    <row r="287" spans="2:8" hidden="1" x14ac:dyDescent="0.25">
      <c r="B287" s="53" t="s">
        <v>66</v>
      </c>
      <c r="C287" s="59">
        <v>24704968</v>
      </c>
      <c r="D287" s="60">
        <v>0</v>
      </c>
      <c r="E287" s="60">
        <v>24704968</v>
      </c>
      <c r="F287" s="61">
        <v>-26886</v>
      </c>
    </row>
    <row r="288" spans="2:8" hidden="1" x14ac:dyDescent="0.25">
      <c r="B288" s="56" t="s">
        <v>69</v>
      </c>
      <c r="C288" s="62"/>
      <c r="D288" s="63"/>
      <c r="E288" s="63"/>
      <c r="F288" s="64"/>
    </row>
    <row r="289" spans="2:6" hidden="1" x14ac:dyDescent="0.25">
      <c r="B289" s="57" t="s">
        <v>70</v>
      </c>
      <c r="C289" s="65">
        <v>24704968</v>
      </c>
      <c r="D289" s="66">
        <v>0</v>
      </c>
      <c r="E289" s="66">
        <v>24704968</v>
      </c>
      <c r="F289" s="67">
        <v>-26886</v>
      </c>
    </row>
    <row r="290" spans="2:6" hidden="1" x14ac:dyDescent="0.25">
      <c r="C290" s="63"/>
      <c r="D290" s="63"/>
      <c r="E290" s="63"/>
      <c r="F290" s="63"/>
    </row>
    <row r="291" spans="2:6" hidden="1" x14ac:dyDescent="0.25">
      <c r="B291" t="s">
        <v>81</v>
      </c>
      <c r="C291" s="63"/>
      <c r="D291" s="63"/>
      <c r="E291" s="63"/>
      <c r="F291" s="63"/>
    </row>
    <row r="292" spans="2:6" hidden="1" x14ac:dyDescent="0.25">
      <c r="B292" s="53" t="s">
        <v>61</v>
      </c>
      <c r="C292" s="59" t="s">
        <v>62</v>
      </c>
      <c r="D292" s="60" t="s">
        <v>63</v>
      </c>
      <c r="E292" s="60" t="s">
        <v>64</v>
      </c>
      <c r="F292" s="61" t="s">
        <v>65</v>
      </c>
    </row>
    <row r="293" spans="2:6" hidden="1" x14ac:dyDescent="0.25">
      <c r="B293" s="53" t="s">
        <v>66</v>
      </c>
      <c r="C293" s="59">
        <v>24704968</v>
      </c>
      <c r="D293" s="60">
        <v>0</v>
      </c>
      <c r="E293" s="60">
        <v>24704968</v>
      </c>
      <c r="F293" s="61">
        <v>-14.05</v>
      </c>
    </row>
    <row r="294" spans="2:6" hidden="1" x14ac:dyDescent="0.25">
      <c r="B294" s="56" t="s">
        <v>69</v>
      </c>
      <c r="C294" s="62"/>
      <c r="D294" s="63"/>
      <c r="E294" s="63"/>
      <c r="F294" s="64"/>
    </row>
    <row r="295" spans="2:6" hidden="1" x14ac:dyDescent="0.25">
      <c r="B295" s="57" t="s">
        <v>70</v>
      </c>
      <c r="C295" s="65">
        <v>24704968</v>
      </c>
      <c r="D295" s="66">
        <v>0</v>
      </c>
      <c r="E295" s="66">
        <v>24704968</v>
      </c>
      <c r="F295" s="67">
        <v>-14.05</v>
      </c>
    </row>
    <row r="296" spans="2:6" hidden="1" x14ac:dyDescent="0.25">
      <c r="C296" s="63"/>
      <c r="D296" s="63"/>
      <c r="E296" s="63"/>
      <c r="F296" s="63"/>
    </row>
    <row r="297" spans="2:6" hidden="1" x14ac:dyDescent="0.25">
      <c r="B297" t="s">
        <v>82</v>
      </c>
      <c r="C297" s="63"/>
      <c r="D297" s="63"/>
      <c r="E297" s="63"/>
      <c r="F297" s="63"/>
    </row>
    <row r="298" spans="2:6" hidden="1" x14ac:dyDescent="0.25">
      <c r="B298" s="53" t="s">
        <v>61</v>
      </c>
      <c r="C298" s="59" t="s">
        <v>62</v>
      </c>
      <c r="D298" s="60" t="s">
        <v>63</v>
      </c>
      <c r="E298" s="60" t="s">
        <v>64</v>
      </c>
      <c r="F298" s="61" t="s">
        <v>65</v>
      </c>
    </row>
    <row r="299" spans="2:6" hidden="1" x14ac:dyDescent="0.25">
      <c r="B299" s="53" t="s">
        <v>66</v>
      </c>
      <c r="C299" s="59">
        <v>24704968</v>
      </c>
      <c r="D299" s="60">
        <v>0</v>
      </c>
      <c r="E299" s="60">
        <v>24704968</v>
      </c>
      <c r="F299" s="61">
        <v>-7.75</v>
      </c>
    </row>
    <row r="300" spans="2:6" hidden="1" x14ac:dyDescent="0.25">
      <c r="B300" s="56" t="s">
        <v>69</v>
      </c>
      <c r="C300" s="62"/>
      <c r="D300" s="63"/>
      <c r="E300" s="63"/>
      <c r="F300" s="64"/>
    </row>
    <row r="301" spans="2:6" hidden="1" x14ac:dyDescent="0.25">
      <c r="B301" s="57" t="s">
        <v>70</v>
      </c>
      <c r="C301" s="65">
        <v>24704968</v>
      </c>
      <c r="D301" s="66">
        <v>0</v>
      </c>
      <c r="E301" s="66">
        <v>24704968</v>
      </c>
      <c r="F301" s="67">
        <v>-7.75</v>
      </c>
    </row>
    <row r="302" spans="2:6" hidden="1" x14ac:dyDescent="0.25">
      <c r="C302" s="63"/>
      <c r="D302" s="63"/>
      <c r="E302" s="63"/>
      <c r="F302" s="63"/>
    </row>
    <row r="303" spans="2:6" hidden="1" x14ac:dyDescent="0.25">
      <c r="C303" s="63"/>
      <c r="D303" s="63"/>
      <c r="E303" s="63"/>
      <c r="F303" s="63"/>
    </row>
    <row r="304" spans="2:6" hidden="1" x14ac:dyDescent="0.25">
      <c r="C304" s="63"/>
      <c r="D304" s="63"/>
      <c r="E304" s="63"/>
      <c r="F304" s="63"/>
    </row>
    <row r="305" hidden="1" x14ac:dyDescent="0.25"/>
  </sheetData>
  <mergeCells count="4">
    <mergeCell ref="K69:L69"/>
    <mergeCell ref="N69:O69"/>
    <mergeCell ref="Q69:R69"/>
    <mergeCell ref="T69:U6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75"/>
  <sheetViews>
    <sheetView showGridLines="0" tabSelected="1" topLeftCell="A97" zoomScaleNormal="100" workbookViewId="0">
      <selection activeCell="K125" sqref="K125"/>
    </sheetView>
  </sheetViews>
  <sheetFormatPr baseColWidth="10" defaultRowHeight="15" x14ac:dyDescent="0.25"/>
  <cols>
    <col min="1" max="1" width="32.140625" customWidth="1"/>
    <col min="2" max="2" width="14" customWidth="1"/>
    <col min="3" max="3" width="14.85546875" customWidth="1"/>
    <col min="4" max="4" width="15" customWidth="1"/>
    <col min="5" max="5" width="16.7109375" customWidth="1"/>
    <col min="6" max="6" width="15.140625" customWidth="1"/>
    <col min="7" max="7" width="18.7109375" customWidth="1"/>
    <col min="8" max="8" width="18.85546875" customWidth="1"/>
    <col min="10" max="10" width="11.42578125" style="132"/>
    <col min="11" max="11" width="11.7109375" style="132" bestFit="1" customWidth="1"/>
    <col min="12" max="12" width="15.42578125" style="132" customWidth="1"/>
    <col min="13" max="13" width="15.28515625" style="132" customWidth="1"/>
    <col min="14" max="14" width="14.7109375" customWidth="1"/>
    <col min="16" max="16" width="13.28515625" customWidth="1"/>
    <col min="17" max="17" width="16.140625" customWidth="1"/>
    <col min="18" max="19" width="15.28515625" customWidth="1"/>
    <col min="20" max="20" width="21.28515625" customWidth="1"/>
  </cols>
  <sheetData>
    <row r="3" spans="1:13" s="2" customFormat="1" ht="12.75" x14ac:dyDescent="0.25">
      <c r="A3" s="16" t="s">
        <v>0</v>
      </c>
      <c r="B3" s="1"/>
      <c r="C3" s="1"/>
      <c r="D3" s="1"/>
      <c r="E3" s="1"/>
      <c r="F3" s="1"/>
      <c r="G3" s="1"/>
      <c r="H3" s="1"/>
      <c r="J3" s="124"/>
      <c r="K3" s="124"/>
      <c r="L3" s="124"/>
      <c r="M3" s="124"/>
    </row>
    <row r="4" spans="1:13" s="2" customFormat="1" ht="12.75" x14ac:dyDescent="0.25">
      <c r="A4" s="3"/>
      <c r="B4" s="1"/>
      <c r="C4" s="1"/>
      <c r="D4" s="1"/>
      <c r="E4" s="1"/>
      <c r="F4" s="1"/>
      <c r="G4" s="1"/>
      <c r="H4" s="1"/>
      <c r="J4" s="124"/>
      <c r="K4" s="124"/>
      <c r="L4" s="124"/>
      <c r="M4" s="124"/>
    </row>
    <row r="5" spans="1:13" s="14" customFormat="1" ht="12.75" x14ac:dyDescent="0.25">
      <c r="A5" s="15" t="s">
        <v>24</v>
      </c>
      <c r="B5" s="13"/>
      <c r="C5" s="13"/>
      <c r="D5" s="13"/>
      <c r="E5" s="13"/>
      <c r="F5" s="13"/>
      <c r="G5" s="13"/>
      <c r="H5" s="13"/>
      <c r="J5" s="126"/>
      <c r="K5" s="126"/>
      <c r="L5" s="126"/>
      <c r="M5" s="126"/>
    </row>
    <row r="6" spans="1:13" s="2" customFormat="1" ht="12.75" x14ac:dyDescent="0.25">
      <c r="A6" s="3"/>
      <c r="B6" s="1"/>
      <c r="C6" s="1"/>
      <c r="D6" s="1"/>
      <c r="E6" s="1"/>
      <c r="F6" s="1"/>
      <c r="G6" s="1"/>
      <c r="H6" s="1"/>
      <c r="J6" s="124"/>
      <c r="K6" s="124"/>
      <c r="L6" s="124"/>
      <c r="M6" s="124"/>
    </row>
    <row r="7" spans="1:13" s="2" customFormat="1" ht="12.75" x14ac:dyDescent="0.25">
      <c r="A7" s="12" t="s">
        <v>1</v>
      </c>
      <c r="B7" s="1"/>
      <c r="C7" s="1"/>
      <c r="D7" s="1"/>
      <c r="E7" s="1"/>
      <c r="F7" s="1"/>
      <c r="G7" s="1"/>
      <c r="H7" s="1"/>
      <c r="J7" s="124"/>
      <c r="K7" s="124"/>
      <c r="L7" s="124"/>
      <c r="M7" s="124"/>
    </row>
    <row r="8" spans="1:13" s="2" customFormat="1" ht="38.25" x14ac:dyDescent="0.25">
      <c r="A8" s="4" t="s">
        <v>2</v>
      </c>
      <c r="B8" s="5" t="s">
        <v>3</v>
      </c>
      <c r="C8" s="6" t="s">
        <v>4</v>
      </c>
      <c r="D8" s="7" t="s">
        <v>47</v>
      </c>
      <c r="E8" s="8" t="s">
        <v>48</v>
      </c>
      <c r="F8" s="6" t="s">
        <v>49</v>
      </c>
      <c r="G8" s="5" t="s">
        <v>8</v>
      </c>
      <c r="H8" s="5" t="s">
        <v>9</v>
      </c>
      <c r="J8" s="124" t="s">
        <v>50</v>
      </c>
      <c r="K8" s="124"/>
      <c r="L8" s="124"/>
      <c r="M8" s="124"/>
    </row>
    <row r="9" spans="1:13" s="2" customFormat="1" ht="25.5" x14ac:dyDescent="0.25">
      <c r="A9" s="9" t="s">
        <v>37</v>
      </c>
      <c r="B9" s="19">
        <f>B62</f>
        <v>0</v>
      </c>
      <c r="C9" s="20">
        <f>C62</f>
        <v>0</v>
      </c>
      <c r="D9" s="21">
        <f>F62</f>
        <v>0</v>
      </c>
      <c r="E9" s="22">
        <f>F9-D9</f>
        <v>0</v>
      </c>
      <c r="F9" s="20">
        <v>0</v>
      </c>
      <c r="G9" s="19">
        <f>C9-F9</f>
        <v>0</v>
      </c>
      <c r="H9" s="42">
        <v>0</v>
      </c>
      <c r="J9" s="124"/>
      <c r="K9" s="124"/>
      <c r="L9" s="124"/>
      <c r="M9" s="124"/>
    </row>
    <row r="10" spans="1:13" s="2" customFormat="1" ht="12.75" x14ac:dyDescent="0.25">
      <c r="A10" s="10" t="s">
        <v>38</v>
      </c>
      <c r="B10" s="19">
        <f t="shared" ref="B10:C17" si="0">B63</f>
        <v>0</v>
      </c>
      <c r="C10" s="20">
        <f t="shared" si="0"/>
        <v>0</v>
      </c>
      <c r="D10" s="21">
        <f t="shared" ref="D10:D18" si="1">F63</f>
        <v>0</v>
      </c>
      <c r="E10" s="22">
        <f t="shared" ref="E10:E17" si="2">F10-D10</f>
        <v>0</v>
      </c>
      <c r="F10" s="20">
        <v>0</v>
      </c>
      <c r="G10" s="19">
        <f t="shared" ref="G10:G18" si="3">C10-F10</f>
        <v>0</v>
      </c>
      <c r="H10" s="42">
        <v>0</v>
      </c>
      <c r="J10" s="124"/>
      <c r="K10" s="124"/>
      <c r="L10" s="124"/>
      <c r="M10" s="124"/>
    </row>
    <row r="11" spans="1:13" s="2" customFormat="1" ht="25.5" x14ac:dyDescent="0.25">
      <c r="A11" s="9" t="s">
        <v>39</v>
      </c>
      <c r="B11" s="19">
        <f t="shared" si="0"/>
        <v>6033009</v>
      </c>
      <c r="C11" s="20">
        <f t="shared" si="0"/>
        <v>6033009</v>
      </c>
      <c r="D11" s="21">
        <f t="shared" si="1"/>
        <v>348163.9</v>
      </c>
      <c r="E11" s="22">
        <f t="shared" si="2"/>
        <v>262180.36</v>
      </c>
      <c r="F11" s="20">
        <v>610344.26</v>
      </c>
      <c r="G11" s="19">
        <f t="shared" si="3"/>
        <v>5422664.7400000002</v>
      </c>
      <c r="H11" s="42">
        <f>F11/C11*100</f>
        <v>10.116747049440834</v>
      </c>
      <c r="J11" s="124"/>
      <c r="K11" s="124"/>
      <c r="L11" s="124"/>
      <c r="M11" s="124"/>
    </row>
    <row r="12" spans="1:13" s="2" customFormat="1" ht="12.75" x14ac:dyDescent="0.25">
      <c r="A12" s="11" t="s">
        <v>40</v>
      </c>
      <c r="B12" s="19">
        <f t="shared" si="0"/>
        <v>0</v>
      </c>
      <c r="C12" s="20">
        <v>20127946</v>
      </c>
      <c r="D12" s="21">
        <f t="shared" si="1"/>
        <v>13000000</v>
      </c>
      <c r="E12" s="22">
        <f t="shared" si="2"/>
        <v>7127946</v>
      </c>
      <c r="F12" s="20">
        <v>20127946</v>
      </c>
      <c r="G12" s="19">
        <f t="shared" si="3"/>
        <v>0</v>
      </c>
      <c r="H12" s="42">
        <f t="shared" ref="H12:H18" si="4">F12/C12*100</f>
        <v>100</v>
      </c>
      <c r="J12" s="124">
        <v>7127946</v>
      </c>
      <c r="K12" s="124"/>
      <c r="L12" s="124"/>
      <c r="M12" s="124"/>
    </row>
    <row r="13" spans="1:13" s="2" customFormat="1" ht="12.75" x14ac:dyDescent="0.25">
      <c r="A13" s="9" t="s">
        <v>41</v>
      </c>
      <c r="B13" s="19">
        <f t="shared" si="0"/>
        <v>148859</v>
      </c>
      <c r="C13" s="20">
        <f t="shared" si="0"/>
        <v>148859</v>
      </c>
      <c r="D13" s="21">
        <f t="shared" si="1"/>
        <v>4678.12</v>
      </c>
      <c r="E13" s="22">
        <f t="shared" si="2"/>
        <v>6889.21</v>
      </c>
      <c r="F13" s="20">
        <v>11567.33</v>
      </c>
      <c r="G13" s="19">
        <f t="shared" si="3"/>
        <v>137291.67000000001</v>
      </c>
      <c r="H13" s="42">
        <f t="shared" si="4"/>
        <v>7.7706621702416374</v>
      </c>
      <c r="J13" s="124"/>
      <c r="K13" s="124"/>
      <c r="L13" s="124"/>
      <c r="M13" s="124"/>
    </row>
    <row r="14" spans="1:13" s="2" customFormat="1" ht="12.75" x14ac:dyDescent="0.25">
      <c r="A14" s="10" t="s">
        <v>42</v>
      </c>
      <c r="B14" s="19">
        <f t="shared" si="0"/>
        <v>0</v>
      </c>
      <c r="C14" s="20">
        <f t="shared" si="0"/>
        <v>0</v>
      </c>
      <c r="D14" s="21">
        <f t="shared" si="1"/>
        <v>0</v>
      </c>
      <c r="E14" s="22">
        <f t="shared" si="2"/>
        <v>0</v>
      </c>
      <c r="F14" s="20">
        <v>0</v>
      </c>
      <c r="G14" s="19">
        <f t="shared" si="3"/>
        <v>0</v>
      </c>
      <c r="H14" s="42">
        <v>0</v>
      </c>
      <c r="J14" s="124"/>
      <c r="K14" s="124"/>
      <c r="L14" s="124"/>
      <c r="M14" s="124"/>
    </row>
    <row r="15" spans="1:13" s="2" customFormat="1" ht="12.75" x14ac:dyDescent="0.25">
      <c r="A15" s="9" t="s">
        <v>43</v>
      </c>
      <c r="B15" s="19">
        <f t="shared" si="0"/>
        <v>0</v>
      </c>
      <c r="C15" s="20">
        <f t="shared" si="0"/>
        <v>0</v>
      </c>
      <c r="D15" s="21">
        <f t="shared" si="1"/>
        <v>0</v>
      </c>
      <c r="E15" s="22">
        <f t="shared" si="2"/>
        <v>0</v>
      </c>
      <c r="F15" s="20">
        <v>0</v>
      </c>
      <c r="G15" s="19">
        <f t="shared" si="3"/>
        <v>0</v>
      </c>
      <c r="H15" s="42">
        <v>0</v>
      </c>
      <c r="J15" s="124"/>
      <c r="K15" s="124"/>
      <c r="L15" s="124"/>
      <c r="M15" s="124"/>
    </row>
    <row r="16" spans="1:13" s="2" customFormat="1" ht="12.75" x14ac:dyDescent="0.25">
      <c r="A16" s="9" t="s">
        <v>44</v>
      </c>
      <c r="B16" s="19">
        <f t="shared" si="0"/>
        <v>0</v>
      </c>
      <c r="C16" s="20">
        <f t="shared" si="0"/>
        <v>0</v>
      </c>
      <c r="D16" s="21">
        <f t="shared" si="1"/>
        <v>0</v>
      </c>
      <c r="E16" s="22">
        <f t="shared" si="2"/>
        <v>0</v>
      </c>
      <c r="F16" s="20">
        <v>0</v>
      </c>
      <c r="G16" s="19">
        <f t="shared" si="3"/>
        <v>0</v>
      </c>
      <c r="H16" s="42">
        <v>0</v>
      </c>
      <c r="J16" s="124"/>
      <c r="K16" s="124"/>
      <c r="L16" s="124"/>
      <c r="M16" s="124"/>
    </row>
    <row r="17" spans="1:13" s="2" customFormat="1" ht="12.75" x14ac:dyDescent="0.25">
      <c r="A17" s="11" t="s">
        <v>45</v>
      </c>
      <c r="B17" s="19">
        <f t="shared" si="0"/>
        <v>0</v>
      </c>
      <c r="C17" s="20">
        <f t="shared" si="0"/>
        <v>1004367</v>
      </c>
      <c r="D17" s="21">
        <f t="shared" si="1"/>
        <v>1004367.35</v>
      </c>
      <c r="E17" s="22">
        <f t="shared" si="2"/>
        <v>0</v>
      </c>
      <c r="F17" s="20">
        <v>1004367.35</v>
      </c>
      <c r="G17" s="19">
        <f t="shared" si="3"/>
        <v>-0.34999999997671694</v>
      </c>
      <c r="H17" s="42">
        <f t="shared" si="4"/>
        <v>100.00003484781956</v>
      </c>
      <c r="J17" s="124"/>
      <c r="K17" s="124"/>
      <c r="L17" s="124"/>
      <c r="M17" s="124"/>
    </row>
    <row r="18" spans="1:13" s="2" customFormat="1" ht="12.75" x14ac:dyDescent="0.25">
      <c r="A18" s="17" t="s">
        <v>13</v>
      </c>
      <c r="B18" s="41">
        <f>SUM(B9:B17)</f>
        <v>6181868</v>
      </c>
      <c r="C18" s="41">
        <v>27314181</v>
      </c>
      <c r="D18" s="41">
        <f t="shared" si="1"/>
        <v>14357209.369999999</v>
      </c>
      <c r="E18" s="41">
        <f t="shared" ref="E18" si="5">SUM(E9:E17)</f>
        <v>7397015.5700000003</v>
      </c>
      <c r="F18" s="40">
        <v>21754233.940000001</v>
      </c>
      <c r="G18" s="41">
        <f t="shared" si="3"/>
        <v>5559947.0599999987</v>
      </c>
      <c r="H18" s="43">
        <f t="shared" si="4"/>
        <v>79.644467245787084</v>
      </c>
      <c r="J18" s="124">
        <f>SUM(J9:J17)</f>
        <v>7127946</v>
      </c>
      <c r="K18" s="124"/>
      <c r="L18" s="124"/>
      <c r="M18" s="124"/>
    </row>
    <row r="19" spans="1:13" s="2" customFormat="1" ht="12.75" x14ac:dyDescent="0.25">
      <c r="A19" s="3"/>
      <c r="B19" s="1"/>
      <c r="C19" s="1"/>
      <c r="D19" s="1"/>
      <c r="E19" s="1"/>
      <c r="F19" s="1"/>
      <c r="G19" s="1"/>
      <c r="H19" s="1"/>
      <c r="J19" s="124"/>
      <c r="K19" s="124"/>
      <c r="L19" s="124"/>
      <c r="M19" s="124"/>
    </row>
    <row r="20" spans="1:13" s="2" customFormat="1" ht="12.75" x14ac:dyDescent="0.25">
      <c r="A20" s="3"/>
      <c r="B20" s="1"/>
      <c r="C20" s="1"/>
      <c r="D20" s="1"/>
      <c r="E20" s="1"/>
      <c r="F20" s="1"/>
      <c r="G20" s="1"/>
      <c r="H20" s="1"/>
      <c r="J20" s="124"/>
      <c r="K20" s="124"/>
      <c r="L20" s="124"/>
      <c r="M20" s="124"/>
    </row>
    <row r="21" spans="1:13" s="2" customFormat="1" ht="12.75" x14ac:dyDescent="0.25">
      <c r="A21" s="12" t="s">
        <v>14</v>
      </c>
      <c r="B21" s="1"/>
      <c r="C21" s="1"/>
      <c r="D21" s="1"/>
      <c r="E21" s="1"/>
      <c r="F21" s="1"/>
      <c r="G21" s="1"/>
      <c r="H21" s="1"/>
      <c r="J21" s="124"/>
      <c r="K21" s="124"/>
      <c r="L21" s="124"/>
      <c r="M21" s="124"/>
    </row>
    <row r="22" spans="1:13" s="2" customFormat="1" ht="12.75" x14ac:dyDescent="0.25">
      <c r="A22" s="3"/>
      <c r="B22" s="1"/>
      <c r="C22" s="1"/>
      <c r="D22" s="1"/>
      <c r="E22" s="1"/>
      <c r="F22" s="1"/>
      <c r="G22" s="1"/>
      <c r="H22" s="1"/>
      <c r="J22" s="124"/>
      <c r="K22" s="124"/>
      <c r="L22" s="124"/>
      <c r="M22" s="124"/>
    </row>
    <row r="23" spans="1:13" s="2" customFormat="1" ht="12.75" x14ac:dyDescent="0.25">
      <c r="A23" s="3"/>
      <c r="B23" s="1"/>
      <c r="C23" s="1"/>
      <c r="D23" s="1"/>
      <c r="E23" s="1"/>
      <c r="F23" s="1"/>
      <c r="G23" s="1"/>
      <c r="H23" s="1"/>
      <c r="J23" s="124"/>
      <c r="K23" s="124"/>
      <c r="L23" s="124"/>
      <c r="M23" s="124"/>
    </row>
    <row r="24" spans="1:13" s="2" customFormat="1" ht="12.75" x14ac:dyDescent="0.25">
      <c r="A24" s="3"/>
      <c r="B24" s="1"/>
      <c r="C24" s="1"/>
      <c r="D24" s="1"/>
      <c r="E24" s="1"/>
      <c r="F24" s="1"/>
      <c r="G24" s="1"/>
      <c r="H24" s="1"/>
      <c r="J24" s="124"/>
      <c r="K24" s="124"/>
      <c r="L24" s="124"/>
      <c r="M24" s="124"/>
    </row>
    <row r="25" spans="1:13" s="2" customFormat="1" ht="12.75" x14ac:dyDescent="0.25">
      <c r="A25" s="3"/>
      <c r="B25" s="1"/>
      <c r="C25" s="1"/>
      <c r="D25" s="1"/>
      <c r="E25" s="1"/>
      <c r="F25" s="1"/>
      <c r="G25" s="1"/>
      <c r="H25" s="1"/>
      <c r="J25" s="124"/>
      <c r="K25" s="124"/>
      <c r="L25" s="124"/>
      <c r="M25" s="124"/>
    </row>
    <row r="26" spans="1:13" s="2" customFormat="1" ht="12.75" x14ac:dyDescent="0.25">
      <c r="A26" s="3"/>
      <c r="B26" s="1"/>
      <c r="C26" s="1"/>
      <c r="D26" s="1"/>
      <c r="E26" s="1"/>
      <c r="F26" s="1"/>
      <c r="G26" s="1"/>
      <c r="H26" s="1"/>
      <c r="J26" s="124"/>
      <c r="K26" s="124"/>
      <c r="L26" s="124"/>
      <c r="M26" s="124"/>
    </row>
    <row r="27" spans="1:13" s="2" customFormat="1" ht="12.75" x14ac:dyDescent="0.25">
      <c r="A27" s="3"/>
      <c r="B27" s="1"/>
      <c r="C27" s="1"/>
      <c r="D27" s="1"/>
      <c r="E27" s="1"/>
      <c r="F27" s="1"/>
      <c r="G27" s="1"/>
      <c r="H27" s="1"/>
      <c r="J27" s="124"/>
      <c r="K27" s="124"/>
      <c r="L27" s="124"/>
      <c r="M27" s="124"/>
    </row>
    <row r="28" spans="1:13" s="2" customFormat="1" ht="12.75" x14ac:dyDescent="0.25">
      <c r="A28" s="3"/>
      <c r="B28" s="1"/>
      <c r="C28" s="1"/>
      <c r="D28" s="1"/>
      <c r="E28" s="1"/>
      <c r="F28" s="1"/>
      <c r="G28" s="1"/>
      <c r="H28" s="1"/>
      <c r="J28" s="124"/>
      <c r="K28" s="124"/>
      <c r="L28" s="124"/>
      <c r="M28" s="124"/>
    </row>
    <row r="29" spans="1:13" s="2" customFormat="1" ht="12.75" x14ac:dyDescent="0.25">
      <c r="A29" s="3"/>
      <c r="B29" s="1"/>
      <c r="C29" s="1"/>
      <c r="D29" s="1"/>
      <c r="E29" s="1"/>
      <c r="F29" s="1"/>
      <c r="G29" s="1"/>
      <c r="H29" s="1"/>
      <c r="J29" s="124"/>
      <c r="K29" s="124"/>
      <c r="L29" s="124"/>
      <c r="M29" s="124"/>
    </row>
    <row r="30" spans="1:13" s="2" customFormat="1" ht="12.75" x14ac:dyDescent="0.25">
      <c r="A30" s="12" t="s">
        <v>15</v>
      </c>
      <c r="B30" s="1"/>
      <c r="C30" s="1"/>
      <c r="D30" s="1"/>
      <c r="E30" s="1"/>
      <c r="F30" s="1"/>
      <c r="G30" s="1"/>
      <c r="H30" s="1"/>
      <c r="J30" s="124"/>
      <c r="K30" s="124"/>
      <c r="L30" s="124"/>
      <c r="M30" s="124"/>
    </row>
    <row r="31" spans="1:13" s="2" customFormat="1" ht="25.5" x14ac:dyDescent="0.25">
      <c r="A31" s="3" t="str">
        <f>MID(A9,3,60)</f>
        <v xml:space="preserve"> IMPUESTOS Y CONTRIBUCIONES OBLIGATORIAS</v>
      </c>
      <c r="B31" s="31">
        <f>H9</f>
        <v>0</v>
      </c>
      <c r="C31" s="1"/>
      <c r="D31" s="1"/>
      <c r="E31" s="1"/>
      <c r="F31" s="1"/>
      <c r="G31" s="1"/>
      <c r="H31" s="1"/>
      <c r="J31" s="124"/>
      <c r="K31" s="124"/>
      <c r="L31" s="124"/>
      <c r="M31" s="124"/>
    </row>
    <row r="32" spans="1:13" s="2" customFormat="1" ht="12.75" x14ac:dyDescent="0.25">
      <c r="A32" s="3" t="str">
        <f t="shared" ref="A32:A39" si="6">MID(A10,3,60)</f>
        <v xml:space="preserve"> CONTRIBUCIONES SOCIALES</v>
      </c>
      <c r="B32" s="31">
        <f t="shared" ref="B32:B39" si="7">H10</f>
        <v>0</v>
      </c>
      <c r="C32" s="1"/>
      <c r="D32" s="1"/>
      <c r="E32" s="1"/>
      <c r="F32" s="1"/>
      <c r="G32" s="1"/>
      <c r="H32" s="1"/>
      <c r="J32" s="124"/>
      <c r="K32" s="124"/>
      <c r="L32" s="124"/>
      <c r="M32" s="124"/>
    </row>
    <row r="33" spans="1:13" s="2" customFormat="1" ht="25.5" x14ac:dyDescent="0.25">
      <c r="A33" s="3" t="str">
        <f t="shared" si="6"/>
        <v xml:space="preserve"> VENTA DE BIENES Y SERVICOIS Y DERECHOS ADMINISTRATIVOS</v>
      </c>
      <c r="B33" s="31">
        <f t="shared" si="7"/>
        <v>10.116747049440834</v>
      </c>
      <c r="C33" s="1"/>
      <c r="D33" s="1"/>
      <c r="E33" s="1"/>
      <c r="F33" s="1"/>
      <c r="G33" s="1"/>
      <c r="H33" s="1"/>
      <c r="J33" s="124"/>
      <c r="K33" s="124"/>
      <c r="L33" s="124"/>
      <c r="M33" s="124"/>
    </row>
    <row r="34" spans="1:13" s="2" customFormat="1" ht="12.75" x14ac:dyDescent="0.25">
      <c r="A34" s="3" t="str">
        <f t="shared" si="6"/>
        <v xml:space="preserve"> DONACIONES Y TRANSFERENCIAS</v>
      </c>
      <c r="B34" s="31">
        <f t="shared" si="7"/>
        <v>100</v>
      </c>
      <c r="C34" s="1"/>
      <c r="D34" s="1"/>
      <c r="E34" s="1"/>
      <c r="F34" s="1"/>
      <c r="G34" s="1"/>
      <c r="H34" s="1"/>
      <c r="J34" s="124"/>
      <c r="K34" s="124"/>
      <c r="L34" s="124"/>
      <c r="M34" s="124"/>
    </row>
    <row r="35" spans="1:13" s="2" customFormat="1" ht="12.75" x14ac:dyDescent="0.25">
      <c r="A35" s="3" t="str">
        <f t="shared" si="6"/>
        <v xml:space="preserve"> OTROS INGRESOS</v>
      </c>
      <c r="B35" s="31">
        <f t="shared" si="7"/>
        <v>7.7706621702416374</v>
      </c>
      <c r="C35" s="1"/>
      <c r="D35" s="1"/>
      <c r="E35" s="1"/>
      <c r="F35" s="1"/>
      <c r="G35" s="1"/>
      <c r="H35" s="1"/>
      <c r="J35" s="124"/>
      <c r="K35" s="124"/>
      <c r="L35" s="124"/>
      <c r="M35" s="124"/>
    </row>
    <row r="36" spans="1:13" s="2" customFormat="1" ht="12.75" x14ac:dyDescent="0.25">
      <c r="A36" s="3" t="str">
        <f t="shared" si="6"/>
        <v xml:space="preserve"> VENTA DE ACTIVOS NO FINANCIEROS</v>
      </c>
      <c r="B36" s="31">
        <f t="shared" si="7"/>
        <v>0</v>
      </c>
      <c r="C36" s="1"/>
      <c r="D36" s="1"/>
      <c r="E36" s="1"/>
      <c r="F36" s="1"/>
      <c r="G36" s="1"/>
      <c r="H36" s="1"/>
      <c r="J36" s="124"/>
      <c r="K36" s="124"/>
      <c r="L36" s="124"/>
      <c r="M36" s="124"/>
    </row>
    <row r="37" spans="1:13" s="2" customFormat="1" ht="12.75" x14ac:dyDescent="0.25">
      <c r="A37" s="3" t="str">
        <f t="shared" si="6"/>
        <v xml:space="preserve"> VENTA DE ACTIVOS FINANCIEROS</v>
      </c>
      <c r="B37" s="31">
        <f t="shared" si="7"/>
        <v>0</v>
      </c>
      <c r="C37" s="1"/>
      <c r="D37" s="1"/>
      <c r="E37" s="1"/>
      <c r="F37" s="1"/>
      <c r="G37" s="1"/>
      <c r="H37" s="1"/>
      <c r="J37" s="124"/>
      <c r="K37" s="124"/>
      <c r="L37" s="124"/>
      <c r="M37" s="124"/>
    </row>
    <row r="38" spans="1:13" s="2" customFormat="1" ht="12.75" x14ac:dyDescent="0.25">
      <c r="A38" s="3" t="str">
        <f t="shared" si="6"/>
        <v xml:space="preserve"> ENDEUDAMIENTO</v>
      </c>
      <c r="B38" s="31">
        <f t="shared" si="7"/>
        <v>0</v>
      </c>
      <c r="C38" s="1"/>
      <c r="D38" s="1"/>
      <c r="E38" s="1"/>
      <c r="F38" s="1"/>
      <c r="G38" s="1"/>
      <c r="H38" s="1"/>
      <c r="J38" s="124"/>
      <c r="K38" s="124"/>
      <c r="L38" s="124"/>
      <c r="M38" s="124"/>
    </row>
    <row r="39" spans="1:13" s="2" customFormat="1" ht="12.75" x14ac:dyDescent="0.25">
      <c r="A39" s="3" t="str">
        <f t="shared" si="6"/>
        <v xml:space="preserve"> SALDO DE BALANCE</v>
      </c>
      <c r="B39" s="31">
        <f t="shared" si="7"/>
        <v>100.00003484781956</v>
      </c>
      <c r="C39" s="1"/>
      <c r="D39" s="1"/>
      <c r="E39" s="1"/>
      <c r="F39" s="1"/>
      <c r="G39" s="1"/>
      <c r="H39" s="1"/>
      <c r="J39" s="124"/>
      <c r="K39" s="124"/>
      <c r="L39" s="124"/>
      <c r="M39" s="124"/>
    </row>
    <row r="40" spans="1:13" s="2" customFormat="1" ht="12.75" x14ac:dyDescent="0.25">
      <c r="A40" s="3"/>
      <c r="B40" s="1"/>
      <c r="C40" s="1"/>
      <c r="D40" s="1"/>
      <c r="E40" s="1"/>
      <c r="F40" s="1"/>
      <c r="G40" s="1"/>
      <c r="H40" s="1"/>
      <c r="J40" s="124"/>
      <c r="K40" s="124"/>
      <c r="L40" s="124"/>
      <c r="M40" s="124"/>
    </row>
    <row r="41" spans="1:13" s="2" customFormat="1" ht="12.75" x14ac:dyDescent="0.25">
      <c r="A41" s="3"/>
      <c r="B41" s="1"/>
      <c r="C41" s="1"/>
      <c r="D41" s="1"/>
      <c r="E41" s="1"/>
      <c r="F41" s="1"/>
      <c r="G41" s="1"/>
      <c r="H41" s="1"/>
      <c r="J41" s="124"/>
      <c r="K41" s="124"/>
      <c r="L41" s="124"/>
      <c r="M41" s="124"/>
    </row>
    <row r="42" spans="1:13" s="2" customFormat="1" ht="12.75" x14ac:dyDescent="0.25">
      <c r="A42" s="3"/>
      <c r="B42" s="1"/>
      <c r="C42" s="1"/>
      <c r="D42" s="1"/>
      <c r="E42" s="1"/>
      <c r="F42" s="1"/>
      <c r="G42" s="1"/>
      <c r="H42" s="1"/>
      <c r="J42" s="124"/>
      <c r="K42" s="124"/>
      <c r="L42" s="124"/>
      <c r="M42" s="124"/>
    </row>
    <row r="43" spans="1:13" s="2" customFormat="1" ht="12.75" x14ac:dyDescent="0.25">
      <c r="A43" s="3"/>
      <c r="B43" s="1"/>
      <c r="C43" s="1"/>
      <c r="D43" s="1"/>
      <c r="E43" s="1"/>
      <c r="F43" s="1"/>
      <c r="G43" s="1"/>
      <c r="H43" s="1"/>
      <c r="J43" s="124"/>
      <c r="K43" s="124"/>
      <c r="L43" s="124"/>
      <c r="M43" s="124"/>
    </row>
    <row r="44" spans="1:13" s="2" customFormat="1" ht="12.75" x14ac:dyDescent="0.25">
      <c r="A44" s="12" t="s">
        <v>19</v>
      </c>
      <c r="B44" s="1"/>
      <c r="C44" s="1"/>
      <c r="D44" s="1"/>
      <c r="E44" s="1"/>
      <c r="F44" s="1"/>
      <c r="G44" s="1"/>
      <c r="H44" s="1"/>
      <c r="J44" s="124"/>
      <c r="K44" s="124"/>
      <c r="L44" s="124"/>
      <c r="M44" s="124"/>
    </row>
    <row r="45" spans="1:13" s="2" customFormat="1" ht="12.75" x14ac:dyDescent="0.25">
      <c r="A45" s="3"/>
      <c r="B45" s="1" t="s">
        <v>20</v>
      </c>
      <c r="C45" s="1" t="s">
        <v>21</v>
      </c>
      <c r="D45" s="1" t="s">
        <v>22</v>
      </c>
      <c r="E45" s="1" t="s">
        <v>23</v>
      </c>
      <c r="F45" s="1"/>
      <c r="G45" s="1"/>
      <c r="H45" s="1"/>
      <c r="J45" s="124"/>
      <c r="K45" s="124"/>
      <c r="L45" s="124"/>
      <c r="M45" s="124"/>
    </row>
    <row r="46" spans="1:13" s="2" customFormat="1" ht="25.5" x14ac:dyDescent="0.25">
      <c r="A46" s="3" t="str">
        <f>A31</f>
        <v xml:space="preserve"> IMPUESTOS Y CONTRIBUCIONES OBLIGATORIAS</v>
      </c>
      <c r="B46" s="31">
        <f>B193</f>
        <v>0</v>
      </c>
      <c r="C46" s="31">
        <f>B138</f>
        <v>0</v>
      </c>
      <c r="D46" s="31">
        <f>B84</f>
        <v>0</v>
      </c>
      <c r="E46" s="31">
        <f>B31</f>
        <v>0</v>
      </c>
      <c r="F46" s="1"/>
      <c r="G46" s="1"/>
      <c r="H46" s="1"/>
      <c r="J46" s="124"/>
      <c r="K46" s="124"/>
      <c r="L46" s="124"/>
      <c r="M46" s="124"/>
    </row>
    <row r="47" spans="1:13" s="2" customFormat="1" ht="12.75" x14ac:dyDescent="0.25">
      <c r="A47" s="3" t="str">
        <f t="shared" ref="A47:A54" si="8">A32</f>
        <v xml:space="preserve"> CONTRIBUCIONES SOCIALES</v>
      </c>
      <c r="B47" s="31">
        <f t="shared" ref="B47:B54" si="9">B194</f>
        <v>0</v>
      </c>
      <c r="C47" s="31">
        <f t="shared" ref="C47:C54" si="10">B139</f>
        <v>0</v>
      </c>
      <c r="D47" s="31">
        <f t="shared" ref="D47:D54" si="11">B85</f>
        <v>0</v>
      </c>
      <c r="E47" s="31">
        <f t="shared" ref="E47:E54" si="12">B32</f>
        <v>0</v>
      </c>
      <c r="F47" s="1"/>
      <c r="G47" s="1"/>
      <c r="H47" s="1"/>
      <c r="J47" s="124"/>
      <c r="K47" s="124"/>
      <c r="L47" s="124"/>
      <c r="M47" s="124"/>
    </row>
    <row r="48" spans="1:13" s="2" customFormat="1" ht="25.5" x14ac:dyDescent="0.25">
      <c r="A48" s="3" t="str">
        <f t="shared" si="8"/>
        <v xml:space="preserve"> VENTA DE BIENES Y SERVICOIS Y DERECHOS ADMINISTRATIVOS</v>
      </c>
      <c r="B48" s="31">
        <f t="shared" si="9"/>
        <v>0.64126242808522249</v>
      </c>
      <c r="C48" s="31">
        <f t="shared" si="10"/>
        <v>2.7087372155420288</v>
      </c>
      <c r="D48" s="31">
        <f t="shared" si="11"/>
        <v>5.7709826058605254</v>
      </c>
      <c r="E48" s="31">
        <f t="shared" si="12"/>
        <v>10.116747049440834</v>
      </c>
      <c r="F48" s="1"/>
      <c r="G48" s="1"/>
      <c r="H48" s="1"/>
      <c r="J48" s="124"/>
      <c r="K48" s="124"/>
      <c r="L48" s="124"/>
      <c r="M48" s="124"/>
    </row>
    <row r="49" spans="1:13" s="2" customFormat="1" ht="12.75" x14ac:dyDescent="0.25">
      <c r="A49" s="3" t="str">
        <f t="shared" si="8"/>
        <v xml:space="preserve"> DONACIONES Y TRANSFERENCIAS</v>
      </c>
      <c r="B49" s="31">
        <f t="shared" si="9"/>
        <v>0</v>
      </c>
      <c r="C49" s="31">
        <f t="shared" si="10"/>
        <v>100</v>
      </c>
      <c r="D49" s="31">
        <f t="shared" si="11"/>
        <v>100</v>
      </c>
      <c r="E49" s="31">
        <f t="shared" si="12"/>
        <v>100</v>
      </c>
      <c r="F49" s="1"/>
      <c r="G49" s="1"/>
      <c r="H49" s="1"/>
      <c r="J49" s="124"/>
      <c r="K49" s="124"/>
      <c r="L49" s="124"/>
      <c r="M49" s="124"/>
    </row>
    <row r="50" spans="1:13" s="2" customFormat="1" ht="12.75" x14ac:dyDescent="0.25">
      <c r="A50" s="3" t="str">
        <f t="shared" si="8"/>
        <v xml:space="preserve"> OTROS INGRESOS</v>
      </c>
      <c r="B50" s="31">
        <f t="shared" si="9"/>
        <v>4.7575222190126221E-2</v>
      </c>
      <c r="C50" s="31">
        <f t="shared" si="10"/>
        <v>0.13398585238379943</v>
      </c>
      <c r="D50" s="31">
        <f t="shared" si="11"/>
        <v>3.1426517711391315</v>
      </c>
      <c r="E50" s="31">
        <f t="shared" si="12"/>
        <v>7.7706621702416374</v>
      </c>
      <c r="F50" s="1"/>
      <c r="G50" s="1"/>
      <c r="H50" s="1"/>
      <c r="J50" s="124"/>
      <c r="K50" s="124"/>
      <c r="L50" s="124"/>
      <c r="M50" s="124"/>
    </row>
    <row r="51" spans="1:13" s="2" customFormat="1" ht="12.75" x14ac:dyDescent="0.25">
      <c r="A51" s="3" t="str">
        <f t="shared" si="8"/>
        <v xml:space="preserve"> VENTA DE ACTIVOS NO FINANCIEROS</v>
      </c>
      <c r="B51" s="31">
        <f t="shared" si="9"/>
        <v>0</v>
      </c>
      <c r="C51" s="31">
        <f t="shared" si="10"/>
        <v>0</v>
      </c>
      <c r="D51" s="31">
        <f t="shared" si="11"/>
        <v>0</v>
      </c>
      <c r="E51" s="31">
        <f t="shared" si="12"/>
        <v>0</v>
      </c>
      <c r="F51" s="1"/>
      <c r="G51" s="1"/>
      <c r="H51" s="1"/>
      <c r="J51" s="124"/>
      <c r="K51" s="124"/>
      <c r="L51" s="124"/>
      <c r="M51" s="124"/>
    </row>
    <row r="52" spans="1:13" s="2" customFormat="1" ht="12.75" x14ac:dyDescent="0.25">
      <c r="A52" s="3" t="str">
        <f t="shared" si="8"/>
        <v xml:space="preserve"> VENTA DE ACTIVOS FINANCIEROS</v>
      </c>
      <c r="B52" s="31">
        <f t="shared" si="9"/>
        <v>0</v>
      </c>
      <c r="C52" s="31">
        <f t="shared" si="10"/>
        <v>0</v>
      </c>
      <c r="D52" s="31">
        <f t="shared" si="11"/>
        <v>0</v>
      </c>
      <c r="E52" s="31">
        <f t="shared" si="12"/>
        <v>0</v>
      </c>
      <c r="F52" s="1"/>
      <c r="G52" s="1"/>
      <c r="H52" s="1"/>
      <c r="J52" s="124"/>
      <c r="K52" s="124"/>
      <c r="L52" s="124"/>
      <c r="M52" s="124"/>
    </row>
    <row r="53" spans="1:13" s="2" customFormat="1" ht="12.75" x14ac:dyDescent="0.25">
      <c r="A53" s="3" t="str">
        <f t="shared" si="8"/>
        <v xml:space="preserve"> ENDEUDAMIENTO</v>
      </c>
      <c r="B53" s="31">
        <f t="shared" si="9"/>
        <v>0</v>
      </c>
      <c r="C53" s="31">
        <f t="shared" si="10"/>
        <v>0</v>
      </c>
      <c r="D53" s="31">
        <f t="shared" si="11"/>
        <v>0</v>
      </c>
      <c r="E53" s="31">
        <f t="shared" si="12"/>
        <v>0</v>
      </c>
      <c r="F53" s="1"/>
      <c r="G53" s="1"/>
      <c r="H53" s="1"/>
      <c r="J53" s="124"/>
      <c r="K53" s="124"/>
      <c r="L53" s="124"/>
      <c r="M53" s="124"/>
    </row>
    <row r="54" spans="1:13" s="2" customFormat="1" ht="12.75" x14ac:dyDescent="0.25">
      <c r="A54" s="3" t="str">
        <f t="shared" si="8"/>
        <v xml:space="preserve"> SALDO DE BALANCE</v>
      </c>
      <c r="B54" s="31">
        <f t="shared" si="9"/>
        <v>142.83360567029735</v>
      </c>
      <c r="C54" s="31">
        <f t="shared" si="10"/>
        <v>100.00003484781956</v>
      </c>
      <c r="D54" s="31">
        <f t="shared" si="11"/>
        <v>100.00003484781956</v>
      </c>
      <c r="E54" s="31">
        <f t="shared" si="12"/>
        <v>100.00003484781956</v>
      </c>
      <c r="F54" s="1"/>
      <c r="G54" s="1"/>
      <c r="H54" s="1"/>
      <c r="J54" s="124"/>
      <c r="K54" s="124"/>
      <c r="L54" s="124"/>
      <c r="M54" s="124"/>
    </row>
    <row r="55" spans="1:13" s="2" customFormat="1" ht="12.75" x14ac:dyDescent="0.25">
      <c r="A55" s="3"/>
      <c r="B55" s="1"/>
      <c r="C55" s="1"/>
      <c r="D55" s="1"/>
      <c r="E55" s="1"/>
      <c r="F55" s="1"/>
      <c r="G55" s="1"/>
      <c r="H55" s="1"/>
      <c r="J55" s="124"/>
      <c r="K55" s="124"/>
      <c r="L55" s="124"/>
      <c r="M55" s="124"/>
    </row>
    <row r="56" spans="1:13" s="2" customFormat="1" ht="12.75" x14ac:dyDescent="0.25">
      <c r="A56" s="3"/>
      <c r="B56" s="1"/>
      <c r="C56" s="1"/>
      <c r="D56" s="1"/>
      <c r="E56" s="1"/>
      <c r="F56" s="1"/>
      <c r="G56" s="1"/>
      <c r="H56" s="1"/>
      <c r="J56" s="124"/>
      <c r="K56" s="124"/>
      <c r="L56" s="124"/>
      <c r="M56" s="124"/>
    </row>
    <row r="57" spans="1:13" s="2" customFormat="1" ht="12.75" x14ac:dyDescent="0.25">
      <c r="A57" s="3"/>
      <c r="B57" s="1"/>
      <c r="C57" s="1"/>
      <c r="D57" s="1"/>
      <c r="E57" s="1"/>
      <c r="F57" s="1"/>
      <c r="G57" s="1"/>
      <c r="H57" s="1"/>
      <c r="J57" s="124"/>
      <c r="K57" s="124"/>
      <c r="L57" s="124"/>
      <c r="M57" s="124"/>
    </row>
    <row r="58" spans="1:13" s="14" customFormat="1" ht="12.75" x14ac:dyDescent="0.25">
      <c r="A58" s="15" t="s">
        <v>25</v>
      </c>
      <c r="B58" s="13"/>
      <c r="C58" s="13"/>
      <c r="D58" s="13"/>
      <c r="E58" s="13"/>
      <c r="F58" s="13"/>
      <c r="G58" s="13"/>
      <c r="H58" s="13"/>
      <c r="J58" s="126"/>
      <c r="K58" s="126"/>
      <c r="L58" s="126"/>
      <c r="M58" s="126"/>
    </row>
    <row r="59" spans="1:13" s="2" customFormat="1" ht="12.75" x14ac:dyDescent="0.25">
      <c r="A59" s="3"/>
      <c r="B59" s="1"/>
      <c r="C59" s="1"/>
      <c r="D59" s="1"/>
      <c r="E59" s="1"/>
      <c r="F59" s="1"/>
      <c r="G59" s="1"/>
      <c r="H59" s="1"/>
      <c r="J59" s="124"/>
      <c r="K59" s="124"/>
      <c r="L59" s="124"/>
      <c r="M59" s="124"/>
    </row>
    <row r="60" spans="1:13" s="2" customFormat="1" ht="12.75" x14ac:dyDescent="0.25">
      <c r="A60" s="12" t="s">
        <v>1</v>
      </c>
      <c r="B60" s="1"/>
      <c r="C60" s="1"/>
      <c r="D60" s="1"/>
      <c r="E60" s="1"/>
      <c r="F60" s="1"/>
      <c r="G60" s="1"/>
      <c r="H60" s="1"/>
      <c r="J60" s="124" t="s">
        <v>56</v>
      </c>
      <c r="K60" s="124"/>
      <c r="L60" s="124" t="s">
        <v>57</v>
      </c>
      <c r="M60" s="124" t="s">
        <v>56</v>
      </c>
    </row>
    <row r="61" spans="1:13" s="2" customFormat="1" ht="38.25" x14ac:dyDescent="0.25">
      <c r="A61" s="4" t="s">
        <v>2</v>
      </c>
      <c r="B61" s="5" t="s">
        <v>3</v>
      </c>
      <c r="C61" s="6" t="s">
        <v>4</v>
      </c>
      <c r="D61" s="7" t="s">
        <v>47</v>
      </c>
      <c r="E61" s="8" t="s">
        <v>48</v>
      </c>
      <c r="F61" s="6" t="s">
        <v>49</v>
      </c>
      <c r="G61" s="5" t="s">
        <v>8</v>
      </c>
      <c r="H61" s="5" t="s">
        <v>9</v>
      </c>
      <c r="J61" s="124" t="s">
        <v>50</v>
      </c>
      <c r="K61" s="124"/>
      <c r="L61" s="123" t="s">
        <v>48</v>
      </c>
      <c r="M61" s="123" t="s">
        <v>48</v>
      </c>
    </row>
    <row r="62" spans="1:13" s="2" customFormat="1" ht="25.5" x14ac:dyDescent="0.25">
      <c r="A62" s="9" t="str">
        <f>A9</f>
        <v>1. IMPUESTOS Y CONTRIBUCIONES OBLIGATORIAS</v>
      </c>
      <c r="B62" s="19">
        <f>B116</f>
        <v>0</v>
      </c>
      <c r="C62" s="20">
        <f>J62+C116</f>
        <v>0</v>
      </c>
      <c r="D62" s="21">
        <f>F116</f>
        <v>0</v>
      </c>
      <c r="E62" s="22">
        <f>F62-D62</f>
        <v>0</v>
      </c>
      <c r="F62" s="20">
        <v>0</v>
      </c>
      <c r="G62" s="19">
        <f>C62-F62</f>
        <v>0</v>
      </c>
      <c r="H62" s="42">
        <v>0</v>
      </c>
      <c r="J62" s="124"/>
      <c r="K62" s="124"/>
      <c r="L62" s="123">
        <v>0</v>
      </c>
      <c r="M62" s="123"/>
    </row>
    <row r="63" spans="1:13" s="2" customFormat="1" ht="12.75" x14ac:dyDescent="0.25">
      <c r="A63" s="9" t="str">
        <f t="shared" ref="A63:A70" si="13">A10</f>
        <v>2. CONTRIBUCIONES SOCIALES</v>
      </c>
      <c r="B63" s="23">
        <f t="shared" ref="B63:B71" si="14">B117</f>
        <v>0</v>
      </c>
      <c r="C63" s="24">
        <f t="shared" ref="C63:C70" si="15">J63+C117</f>
        <v>0</v>
      </c>
      <c r="D63" s="25">
        <f t="shared" ref="D63:D71" si="16">F117</f>
        <v>0</v>
      </c>
      <c r="E63" s="26">
        <f t="shared" ref="E63:E71" si="17">F63-D63</f>
        <v>0</v>
      </c>
      <c r="F63" s="20">
        <v>0</v>
      </c>
      <c r="G63" s="19">
        <f t="shared" ref="G63:G71" si="18">C63-F63</f>
        <v>0</v>
      </c>
      <c r="H63" s="42">
        <v>0</v>
      </c>
      <c r="J63" s="124"/>
      <c r="K63" s="124"/>
      <c r="L63" s="123">
        <v>0</v>
      </c>
      <c r="M63" s="123"/>
    </row>
    <row r="64" spans="1:13" s="2" customFormat="1" ht="25.5" x14ac:dyDescent="0.25">
      <c r="A64" s="9" t="str">
        <f t="shared" si="13"/>
        <v>3. VENTA DE BIENES Y SERVICOIS Y DERECHOS ADMINISTRATIVOS</v>
      </c>
      <c r="B64" s="19">
        <f t="shared" si="14"/>
        <v>6033009</v>
      </c>
      <c r="C64" s="20">
        <f>115801+5917208</f>
        <v>6033009</v>
      </c>
      <c r="D64" s="21">
        <f t="shared" si="16"/>
        <v>163418.35999999999</v>
      </c>
      <c r="E64" s="22">
        <f t="shared" si="17"/>
        <v>184745.54000000004</v>
      </c>
      <c r="F64" s="20">
        <f>226463.53+121700.37</f>
        <v>348163.9</v>
      </c>
      <c r="G64" s="19">
        <f t="shared" si="18"/>
        <v>5684845.0999999996</v>
      </c>
      <c r="H64" s="42">
        <f>F64/C64*100</f>
        <v>5.7709826058605254</v>
      </c>
      <c r="J64" s="124">
        <v>5917208</v>
      </c>
      <c r="K64" s="124"/>
      <c r="L64" s="123">
        <v>61323.4</v>
      </c>
      <c r="M64" s="123">
        <v>121700.37</v>
      </c>
    </row>
    <row r="65" spans="1:13" s="2" customFormat="1" ht="12.75" x14ac:dyDescent="0.25">
      <c r="A65" s="9" t="str">
        <f t="shared" si="13"/>
        <v>4. DONACIONES Y TRANSFERENCIAS</v>
      </c>
      <c r="B65" s="27">
        <f t="shared" si="14"/>
        <v>0</v>
      </c>
      <c r="C65" s="28">
        <f>9000000+4000000</f>
        <v>13000000</v>
      </c>
      <c r="D65" s="29">
        <f t="shared" si="16"/>
        <v>4000000</v>
      </c>
      <c r="E65" s="30">
        <f t="shared" si="17"/>
        <v>9000000</v>
      </c>
      <c r="F65" s="20">
        <f>4000000+9000000</f>
        <v>13000000</v>
      </c>
      <c r="G65" s="19">
        <f t="shared" si="18"/>
        <v>0</v>
      </c>
      <c r="H65" s="42">
        <f t="shared" ref="H65:H70" si="19">F65/C65*100</f>
        <v>100</v>
      </c>
      <c r="J65" s="124">
        <v>9000000</v>
      </c>
      <c r="K65" s="124"/>
      <c r="L65" s="123">
        <v>0</v>
      </c>
      <c r="M65" s="123">
        <v>9000000</v>
      </c>
    </row>
    <row r="66" spans="1:13" s="2" customFormat="1" ht="12.75" x14ac:dyDescent="0.25">
      <c r="A66" s="9" t="str">
        <f t="shared" si="13"/>
        <v>5. OTROS INGRESOS</v>
      </c>
      <c r="B66" s="19">
        <f t="shared" si="14"/>
        <v>148859</v>
      </c>
      <c r="C66" s="20">
        <f>141959+6900</f>
        <v>148859</v>
      </c>
      <c r="D66" s="21">
        <f t="shared" si="16"/>
        <v>199.45</v>
      </c>
      <c r="E66" s="22">
        <f t="shared" si="17"/>
        <v>4478.67</v>
      </c>
      <c r="F66" s="20">
        <f>4678.12</f>
        <v>4678.12</v>
      </c>
      <c r="G66" s="19">
        <f t="shared" si="18"/>
        <v>144180.88</v>
      </c>
      <c r="H66" s="42">
        <f t="shared" si="19"/>
        <v>3.1426517711391315</v>
      </c>
      <c r="J66" s="124">
        <v>6900</v>
      </c>
      <c r="K66" s="124"/>
      <c r="L66" s="123">
        <v>41.42</v>
      </c>
      <c r="M66" s="123">
        <v>0</v>
      </c>
    </row>
    <row r="67" spans="1:13" s="2" customFormat="1" ht="12.75" x14ac:dyDescent="0.25">
      <c r="A67" s="9" t="str">
        <f t="shared" si="13"/>
        <v>6. VENTA DE ACTIVOS NO FINANCIEROS</v>
      </c>
      <c r="B67" s="23">
        <f t="shared" si="14"/>
        <v>0</v>
      </c>
      <c r="C67" s="24">
        <f t="shared" si="15"/>
        <v>0</v>
      </c>
      <c r="D67" s="25">
        <f t="shared" si="16"/>
        <v>0</v>
      </c>
      <c r="E67" s="26">
        <f t="shared" si="17"/>
        <v>0</v>
      </c>
      <c r="F67" s="20">
        <v>0</v>
      </c>
      <c r="G67" s="19">
        <f t="shared" si="18"/>
        <v>0</v>
      </c>
      <c r="H67" s="42">
        <v>0</v>
      </c>
      <c r="J67" s="124"/>
      <c r="K67" s="124"/>
      <c r="L67" s="123">
        <v>0</v>
      </c>
      <c r="M67" s="123"/>
    </row>
    <row r="68" spans="1:13" s="2" customFormat="1" ht="12.75" x14ac:dyDescent="0.25">
      <c r="A68" s="9" t="str">
        <f t="shared" si="13"/>
        <v>7. VENTA DE ACTIVOS FINANCIEROS</v>
      </c>
      <c r="B68" s="19">
        <f t="shared" si="14"/>
        <v>0</v>
      </c>
      <c r="C68" s="20">
        <f t="shared" si="15"/>
        <v>0</v>
      </c>
      <c r="D68" s="21">
        <f t="shared" si="16"/>
        <v>0</v>
      </c>
      <c r="E68" s="22">
        <f t="shared" si="17"/>
        <v>0</v>
      </c>
      <c r="F68" s="20">
        <v>0</v>
      </c>
      <c r="G68" s="19">
        <f t="shared" si="18"/>
        <v>0</v>
      </c>
      <c r="H68" s="42">
        <v>0</v>
      </c>
      <c r="J68" s="124"/>
      <c r="K68" s="124"/>
      <c r="L68" s="123">
        <v>0</v>
      </c>
      <c r="M68" s="123"/>
    </row>
    <row r="69" spans="1:13" s="2" customFormat="1" ht="12.75" x14ac:dyDescent="0.25">
      <c r="A69" s="9" t="str">
        <f t="shared" si="13"/>
        <v>8. ENDEUDAMIENTO</v>
      </c>
      <c r="B69" s="19">
        <f t="shared" si="14"/>
        <v>0</v>
      </c>
      <c r="C69" s="20">
        <f t="shared" si="15"/>
        <v>0</v>
      </c>
      <c r="D69" s="21">
        <f t="shared" si="16"/>
        <v>0</v>
      </c>
      <c r="E69" s="22">
        <f t="shared" si="17"/>
        <v>0</v>
      </c>
      <c r="F69" s="20">
        <v>0</v>
      </c>
      <c r="G69" s="19">
        <f t="shared" si="18"/>
        <v>0</v>
      </c>
      <c r="H69" s="42">
        <v>0</v>
      </c>
      <c r="J69" s="124"/>
      <c r="K69" s="124"/>
      <c r="L69" s="123">
        <v>0</v>
      </c>
      <c r="M69" s="123"/>
    </row>
    <row r="70" spans="1:13" s="2" customFormat="1" ht="12.75" x14ac:dyDescent="0.25">
      <c r="A70" s="9" t="str">
        <f t="shared" si="13"/>
        <v>9. SALDO DE BALANCE</v>
      </c>
      <c r="B70" s="27">
        <f t="shared" si="14"/>
        <v>0</v>
      </c>
      <c r="C70" s="28">
        <f t="shared" si="15"/>
        <v>1004367</v>
      </c>
      <c r="D70" s="29">
        <f t="shared" si="16"/>
        <v>1004367.35</v>
      </c>
      <c r="E70" s="30">
        <f t="shared" si="17"/>
        <v>0</v>
      </c>
      <c r="F70" s="20">
        <v>1004367.35</v>
      </c>
      <c r="G70" s="19">
        <f t="shared" si="18"/>
        <v>-0.34999999997671694</v>
      </c>
      <c r="H70" s="42">
        <f t="shared" si="19"/>
        <v>100.00003484781956</v>
      </c>
      <c r="J70" s="124"/>
      <c r="K70" s="124"/>
      <c r="L70" s="123">
        <v>0</v>
      </c>
      <c r="M70" s="123"/>
    </row>
    <row r="71" spans="1:13" s="2" customFormat="1" ht="12.75" x14ac:dyDescent="0.25">
      <c r="A71" s="17" t="s">
        <v>13</v>
      </c>
      <c r="B71" s="41">
        <f t="shared" si="14"/>
        <v>6181868</v>
      </c>
      <c r="C71" s="41">
        <v>20186235</v>
      </c>
      <c r="D71" s="41">
        <f t="shared" si="16"/>
        <v>5167985.16</v>
      </c>
      <c r="E71" s="41">
        <f t="shared" si="17"/>
        <v>9189224.209999999</v>
      </c>
      <c r="F71" s="40">
        <f>SUM(F62:F70)</f>
        <v>14357209.369999999</v>
      </c>
      <c r="G71" s="41">
        <f t="shared" si="18"/>
        <v>5829025.6300000008</v>
      </c>
      <c r="H71" s="43">
        <f>F71/C71*100</f>
        <v>71.123760176179445</v>
      </c>
      <c r="J71" s="124">
        <f>SUM(J62:J70)</f>
        <v>14924108</v>
      </c>
      <c r="K71" s="124"/>
      <c r="L71" s="123">
        <f>SUM(L62:L70)</f>
        <v>61364.82</v>
      </c>
      <c r="M71" s="123">
        <f>SUM(M62:M70)</f>
        <v>9121700.3699999992</v>
      </c>
    </row>
    <row r="72" spans="1:13" s="2" customFormat="1" ht="12.75" x14ac:dyDescent="0.25">
      <c r="A72" s="3"/>
      <c r="B72" s="1"/>
      <c r="C72" s="1"/>
      <c r="D72" s="1"/>
      <c r="E72" s="1"/>
      <c r="F72" s="1"/>
      <c r="G72" s="1"/>
      <c r="H72" s="1"/>
      <c r="J72" s="124"/>
      <c r="K72" s="124"/>
      <c r="L72" s="124"/>
      <c r="M72" s="124"/>
    </row>
    <row r="73" spans="1:13" s="2" customFormat="1" ht="12.75" x14ac:dyDescent="0.25">
      <c r="A73" s="3"/>
      <c r="B73" s="1"/>
      <c r="C73" s="1"/>
      <c r="D73" s="1"/>
      <c r="E73" s="1"/>
      <c r="F73" s="1"/>
      <c r="G73" s="1"/>
      <c r="H73" s="1"/>
      <c r="J73" s="124"/>
      <c r="K73" s="124"/>
      <c r="L73" s="124"/>
      <c r="M73" s="124"/>
    </row>
    <row r="74" spans="1:13" s="2" customFormat="1" ht="12.75" x14ac:dyDescent="0.25">
      <c r="A74" s="12" t="s">
        <v>14</v>
      </c>
      <c r="B74" s="1"/>
      <c r="C74" s="1"/>
      <c r="D74" s="1"/>
      <c r="E74" s="1"/>
      <c r="F74" s="1"/>
      <c r="G74" s="1"/>
      <c r="H74" s="1"/>
      <c r="J74" s="124"/>
      <c r="K74" s="124"/>
      <c r="L74" s="124"/>
      <c r="M74" s="124"/>
    </row>
    <row r="75" spans="1:13" s="2" customFormat="1" ht="12.75" x14ac:dyDescent="0.25">
      <c r="A75" s="3"/>
      <c r="B75" s="1"/>
      <c r="C75" s="1"/>
      <c r="D75" s="1"/>
      <c r="E75" s="1"/>
      <c r="F75" s="1"/>
      <c r="G75" s="1"/>
      <c r="H75" s="1"/>
      <c r="J75" s="124"/>
      <c r="K75" s="124"/>
      <c r="L75" s="124"/>
      <c r="M75" s="124"/>
    </row>
    <row r="76" spans="1:13" s="2" customFormat="1" ht="12.75" x14ac:dyDescent="0.25">
      <c r="A76" s="3"/>
      <c r="B76" s="1"/>
      <c r="C76" s="1"/>
      <c r="D76" s="1"/>
      <c r="E76" s="1"/>
      <c r="F76" s="1"/>
      <c r="G76" s="1"/>
      <c r="H76" s="1"/>
      <c r="J76" s="124"/>
      <c r="K76" s="124"/>
      <c r="L76" s="124"/>
      <c r="M76" s="124"/>
    </row>
    <row r="77" spans="1:13" s="2" customFormat="1" ht="12.75" x14ac:dyDescent="0.25">
      <c r="A77" s="3"/>
      <c r="B77" s="1"/>
      <c r="C77" s="1"/>
      <c r="D77" s="1"/>
      <c r="E77" s="1"/>
      <c r="F77" s="1"/>
      <c r="G77" s="1"/>
      <c r="H77" s="1"/>
      <c r="J77" s="124"/>
      <c r="K77" s="124"/>
      <c r="L77" s="124"/>
      <c r="M77" s="124"/>
    </row>
    <row r="78" spans="1:13" s="2" customFormat="1" ht="12.75" x14ac:dyDescent="0.25">
      <c r="A78" s="3"/>
      <c r="B78" s="1"/>
      <c r="C78" s="1"/>
      <c r="D78" s="1"/>
      <c r="E78" s="1"/>
      <c r="F78" s="1"/>
      <c r="G78" s="1"/>
      <c r="H78" s="1"/>
      <c r="J78" s="124"/>
      <c r="K78" s="124"/>
      <c r="L78" s="124"/>
      <c r="M78" s="124"/>
    </row>
    <row r="79" spans="1:13" s="2" customFormat="1" ht="12.75" x14ac:dyDescent="0.25">
      <c r="A79" s="3"/>
      <c r="B79" s="1"/>
      <c r="C79" s="1"/>
      <c r="D79" s="1"/>
      <c r="E79" s="1"/>
      <c r="F79" s="1"/>
      <c r="G79" s="1"/>
      <c r="H79" s="1"/>
      <c r="J79" s="124"/>
      <c r="K79" s="124"/>
      <c r="L79" s="124"/>
      <c r="M79" s="124"/>
    </row>
    <row r="80" spans="1:13" s="2" customFormat="1" ht="12.75" x14ac:dyDescent="0.25">
      <c r="A80" s="3"/>
      <c r="B80" s="1"/>
      <c r="C80" s="1"/>
      <c r="D80" s="1"/>
      <c r="E80" s="1"/>
      <c r="F80" s="1"/>
      <c r="G80" s="1"/>
      <c r="H80" s="1"/>
      <c r="J80" s="124"/>
      <c r="K80" s="124"/>
      <c r="L80" s="124"/>
      <c r="M80" s="124"/>
    </row>
    <row r="81" spans="1:13" s="2" customFormat="1" ht="12.75" x14ac:dyDescent="0.25">
      <c r="A81" s="3"/>
      <c r="B81" s="1"/>
      <c r="C81" s="1"/>
      <c r="D81" s="1"/>
      <c r="E81" s="1"/>
      <c r="F81" s="1"/>
      <c r="G81" s="1"/>
      <c r="H81" s="1"/>
      <c r="J81" s="124"/>
      <c r="K81" s="124"/>
      <c r="L81" s="124"/>
      <c r="M81" s="124"/>
    </row>
    <row r="82" spans="1:13" s="2" customFormat="1" ht="12.75" x14ac:dyDescent="0.25">
      <c r="A82" s="3"/>
      <c r="B82" s="1"/>
      <c r="C82" s="1"/>
      <c r="D82" s="1"/>
      <c r="E82" s="1"/>
      <c r="F82" s="1"/>
      <c r="G82" s="1"/>
      <c r="H82" s="1"/>
      <c r="J82" s="124"/>
      <c r="K82" s="124"/>
      <c r="L82" s="124"/>
      <c r="M82" s="124"/>
    </row>
    <row r="83" spans="1:13" s="2" customFormat="1" ht="12.75" x14ac:dyDescent="0.25">
      <c r="A83" s="12" t="s">
        <v>15</v>
      </c>
      <c r="B83" s="1"/>
      <c r="C83" s="1"/>
      <c r="D83" s="1"/>
      <c r="E83" s="1"/>
      <c r="F83" s="1"/>
      <c r="G83" s="1"/>
      <c r="H83" s="1"/>
      <c r="J83" s="124"/>
      <c r="K83" s="124"/>
      <c r="L83" s="124"/>
      <c r="M83" s="124"/>
    </row>
    <row r="84" spans="1:13" s="2" customFormat="1" ht="25.5" x14ac:dyDescent="0.25">
      <c r="A84" s="3" t="str">
        <f>MID(A62,3,60)</f>
        <v xml:space="preserve"> IMPUESTOS Y CONTRIBUCIONES OBLIGATORIAS</v>
      </c>
      <c r="B84" s="31">
        <f>H62</f>
        <v>0</v>
      </c>
      <c r="C84" s="1"/>
      <c r="D84" s="1"/>
      <c r="E84" s="1"/>
      <c r="F84" s="1"/>
      <c r="G84" s="1"/>
      <c r="H84" s="1"/>
      <c r="J84" s="124"/>
      <c r="K84" s="124"/>
      <c r="L84" s="124"/>
      <c r="M84" s="124"/>
    </row>
    <row r="85" spans="1:13" s="2" customFormat="1" ht="12.75" x14ac:dyDescent="0.25">
      <c r="A85" s="3" t="str">
        <f t="shared" ref="A85:A92" si="20">MID(A63,3,60)</f>
        <v xml:space="preserve"> CONTRIBUCIONES SOCIALES</v>
      </c>
      <c r="B85" s="31">
        <f t="shared" ref="B85:B92" si="21">H63</f>
        <v>0</v>
      </c>
      <c r="C85" s="1"/>
      <c r="D85" s="1"/>
      <c r="E85" s="1"/>
      <c r="F85" s="1"/>
      <c r="G85" s="1"/>
      <c r="H85" s="1"/>
      <c r="J85" s="124"/>
      <c r="K85" s="124"/>
      <c r="L85" s="124"/>
      <c r="M85" s="124"/>
    </row>
    <row r="86" spans="1:13" s="2" customFormat="1" ht="25.5" x14ac:dyDescent="0.25">
      <c r="A86" s="3" t="str">
        <f t="shared" si="20"/>
        <v xml:space="preserve"> VENTA DE BIENES Y SERVICOIS Y DERECHOS ADMINISTRATIVOS</v>
      </c>
      <c r="B86" s="31">
        <f t="shared" si="21"/>
        <v>5.7709826058605254</v>
      </c>
      <c r="C86" s="1"/>
      <c r="D86" s="1"/>
      <c r="E86" s="1"/>
      <c r="F86" s="1"/>
      <c r="G86" s="1"/>
      <c r="H86" s="1"/>
      <c r="J86" s="124"/>
      <c r="K86" s="124"/>
      <c r="L86" s="124"/>
      <c r="M86" s="124"/>
    </row>
    <row r="87" spans="1:13" s="2" customFormat="1" ht="12.75" x14ac:dyDescent="0.25">
      <c r="A87" s="3" t="str">
        <f t="shared" si="20"/>
        <v xml:space="preserve"> DONACIONES Y TRANSFERENCIAS</v>
      </c>
      <c r="B87" s="31">
        <f t="shared" si="21"/>
        <v>100</v>
      </c>
      <c r="C87" s="1"/>
      <c r="D87" s="1"/>
      <c r="E87" s="1"/>
      <c r="F87" s="1"/>
      <c r="G87" s="1"/>
      <c r="H87" s="1"/>
      <c r="J87" s="124"/>
      <c r="K87" s="124"/>
      <c r="L87" s="124"/>
      <c r="M87" s="124"/>
    </row>
    <row r="88" spans="1:13" s="2" customFormat="1" ht="12.75" x14ac:dyDescent="0.25">
      <c r="A88" s="3" t="str">
        <f t="shared" si="20"/>
        <v xml:space="preserve"> OTROS INGRESOS</v>
      </c>
      <c r="B88" s="31">
        <f t="shared" si="21"/>
        <v>3.1426517711391315</v>
      </c>
      <c r="C88" s="1"/>
      <c r="D88" s="1"/>
      <c r="E88" s="1"/>
      <c r="F88" s="1"/>
      <c r="G88" s="1"/>
      <c r="H88" s="1"/>
      <c r="J88" s="124"/>
      <c r="K88" s="124"/>
      <c r="L88" s="124"/>
      <c r="M88" s="124"/>
    </row>
    <row r="89" spans="1:13" s="2" customFormat="1" ht="12.75" x14ac:dyDescent="0.25">
      <c r="A89" s="3" t="str">
        <f t="shared" si="20"/>
        <v xml:space="preserve"> VENTA DE ACTIVOS NO FINANCIEROS</v>
      </c>
      <c r="B89" s="31">
        <f t="shared" si="21"/>
        <v>0</v>
      </c>
      <c r="C89" s="1"/>
      <c r="D89" s="1"/>
      <c r="E89" s="1"/>
      <c r="F89" s="1"/>
      <c r="G89" s="1"/>
      <c r="H89" s="1"/>
      <c r="J89" s="124"/>
      <c r="K89" s="124"/>
      <c r="L89" s="124"/>
      <c r="M89" s="124"/>
    </row>
    <row r="90" spans="1:13" s="2" customFormat="1" ht="12.75" x14ac:dyDescent="0.25">
      <c r="A90" s="3" t="str">
        <f t="shared" si="20"/>
        <v xml:space="preserve"> VENTA DE ACTIVOS FINANCIEROS</v>
      </c>
      <c r="B90" s="31">
        <f t="shared" si="21"/>
        <v>0</v>
      </c>
      <c r="C90" s="1"/>
      <c r="D90" s="1"/>
      <c r="E90" s="1"/>
      <c r="F90" s="1"/>
      <c r="G90" s="1"/>
      <c r="H90" s="1"/>
      <c r="J90" s="124"/>
      <c r="K90" s="124"/>
      <c r="L90" s="124"/>
      <c r="M90" s="124"/>
    </row>
    <row r="91" spans="1:13" s="2" customFormat="1" ht="12.75" x14ac:dyDescent="0.25">
      <c r="A91" s="3" t="str">
        <f t="shared" si="20"/>
        <v xml:space="preserve"> ENDEUDAMIENTO</v>
      </c>
      <c r="B91" s="31">
        <f t="shared" si="21"/>
        <v>0</v>
      </c>
      <c r="C91" s="1"/>
      <c r="D91" s="1"/>
      <c r="E91" s="1"/>
      <c r="F91" s="1"/>
      <c r="G91" s="1"/>
      <c r="H91" s="1"/>
      <c r="J91" s="124"/>
      <c r="K91" s="124"/>
      <c r="L91" s="124"/>
      <c r="M91" s="124"/>
    </row>
    <row r="92" spans="1:13" s="2" customFormat="1" ht="12.75" x14ac:dyDescent="0.25">
      <c r="A92" s="3" t="str">
        <f t="shared" si="20"/>
        <v xml:space="preserve"> SALDO DE BALANCE</v>
      </c>
      <c r="B92" s="31">
        <f t="shared" si="21"/>
        <v>100.00003484781956</v>
      </c>
      <c r="C92" s="1"/>
      <c r="D92" s="1"/>
      <c r="E92" s="1"/>
      <c r="F92" s="1"/>
      <c r="G92" s="1"/>
      <c r="H92" s="1"/>
      <c r="J92" s="124"/>
      <c r="K92" s="124"/>
      <c r="L92" s="124"/>
      <c r="M92" s="124"/>
    </row>
    <row r="93" spans="1:13" s="2" customFormat="1" ht="12.75" x14ac:dyDescent="0.25">
      <c r="A93" s="3"/>
      <c r="B93" s="1"/>
      <c r="C93" s="1"/>
      <c r="D93" s="1"/>
      <c r="E93" s="1"/>
      <c r="F93" s="1"/>
      <c r="G93" s="1"/>
      <c r="H93" s="1"/>
      <c r="J93" s="124"/>
      <c r="K93" s="124"/>
      <c r="L93" s="124"/>
      <c r="M93" s="124"/>
    </row>
    <row r="94" spans="1:13" s="2" customFormat="1" ht="12.75" x14ac:dyDescent="0.25">
      <c r="A94" s="3"/>
      <c r="B94" s="1"/>
      <c r="C94" s="1"/>
      <c r="D94" s="1"/>
      <c r="E94" s="1"/>
      <c r="F94" s="1"/>
      <c r="G94" s="1"/>
      <c r="H94" s="1"/>
      <c r="J94" s="124"/>
      <c r="K94" s="124"/>
      <c r="L94" s="124"/>
      <c r="M94" s="124"/>
    </row>
    <row r="95" spans="1:13" s="2" customFormat="1" ht="12.75" x14ac:dyDescent="0.25">
      <c r="A95" s="3"/>
      <c r="B95" s="1"/>
      <c r="C95" s="1"/>
      <c r="D95" s="1"/>
      <c r="E95" s="1"/>
      <c r="F95" s="1"/>
      <c r="G95" s="1"/>
      <c r="H95" s="1"/>
      <c r="J95" s="124"/>
      <c r="K95" s="124"/>
      <c r="L95" s="124"/>
      <c r="M95" s="124"/>
    </row>
    <row r="96" spans="1:13" s="2" customFormat="1" ht="12.75" x14ac:dyDescent="0.25">
      <c r="A96" s="3"/>
      <c r="B96" s="1"/>
      <c r="C96" s="1"/>
      <c r="D96" s="1"/>
      <c r="E96" s="1"/>
      <c r="F96" s="1"/>
      <c r="G96" s="1"/>
      <c r="H96" s="1"/>
      <c r="J96" s="124"/>
      <c r="K96" s="124"/>
      <c r="L96" s="124"/>
      <c r="M96" s="124"/>
    </row>
    <row r="97" spans="1:13" s="2" customFormat="1" ht="12.75" x14ac:dyDescent="0.25">
      <c r="A97" s="12" t="s">
        <v>19</v>
      </c>
      <c r="B97" s="1"/>
      <c r="C97" s="1"/>
      <c r="D97" s="1"/>
      <c r="E97" s="1"/>
      <c r="F97" s="1"/>
      <c r="G97" s="1"/>
      <c r="H97" s="1"/>
      <c r="J97" s="124"/>
      <c r="K97" s="124"/>
      <c r="L97" s="124"/>
      <c r="M97" s="124"/>
    </row>
    <row r="98" spans="1:13" s="2" customFormat="1" ht="12.75" x14ac:dyDescent="0.25">
      <c r="A98" s="3"/>
      <c r="B98" s="1" t="s">
        <v>20</v>
      </c>
      <c r="C98" s="1" t="s">
        <v>21</v>
      </c>
      <c r="D98" s="1" t="s">
        <v>22</v>
      </c>
      <c r="E98" s="1"/>
      <c r="F98" s="1"/>
      <c r="G98" s="1"/>
      <c r="H98" s="1"/>
      <c r="J98" s="124"/>
      <c r="K98" s="124"/>
      <c r="L98" s="124"/>
      <c r="M98" s="124"/>
    </row>
    <row r="99" spans="1:13" s="2" customFormat="1" ht="25.5" x14ac:dyDescent="0.25">
      <c r="A99" s="3" t="str">
        <f>A84</f>
        <v xml:space="preserve"> IMPUESTOS Y CONTRIBUCIONES OBLIGATORIAS</v>
      </c>
      <c r="B99" s="31">
        <f>B193</f>
        <v>0</v>
      </c>
      <c r="C99" s="31">
        <f>B138</f>
        <v>0</v>
      </c>
      <c r="D99" s="31">
        <f>B84</f>
        <v>0</v>
      </c>
      <c r="E99" s="1"/>
      <c r="F99" s="1"/>
      <c r="G99" s="1"/>
      <c r="H99" s="1"/>
      <c r="J99" s="124"/>
      <c r="K99" s="124"/>
      <c r="L99" s="124"/>
      <c r="M99" s="124"/>
    </row>
    <row r="100" spans="1:13" s="2" customFormat="1" ht="12.75" x14ac:dyDescent="0.25">
      <c r="A100" s="3" t="str">
        <f t="shared" ref="A100:A107" si="22">A85</f>
        <v xml:space="preserve"> CONTRIBUCIONES SOCIALES</v>
      </c>
      <c r="B100" s="31">
        <f t="shared" ref="B100:B107" si="23">B194</f>
        <v>0</v>
      </c>
      <c r="C100" s="31">
        <f t="shared" ref="C100:C107" si="24">B139</f>
        <v>0</v>
      </c>
      <c r="D100" s="31">
        <f t="shared" ref="D100:D107" si="25">B85</f>
        <v>0</v>
      </c>
      <c r="E100" s="1"/>
      <c r="F100" s="1"/>
      <c r="G100" s="1"/>
      <c r="H100" s="1"/>
      <c r="J100" s="124"/>
      <c r="K100" s="124"/>
      <c r="L100" s="124"/>
      <c r="M100" s="124"/>
    </row>
    <row r="101" spans="1:13" s="2" customFormat="1" ht="25.5" x14ac:dyDescent="0.25">
      <c r="A101" s="3" t="str">
        <f t="shared" si="22"/>
        <v xml:space="preserve"> VENTA DE BIENES Y SERVICOIS Y DERECHOS ADMINISTRATIVOS</v>
      </c>
      <c r="B101" s="31">
        <f t="shared" si="23"/>
        <v>0.64126242808522249</v>
      </c>
      <c r="C101" s="31">
        <f t="shared" si="24"/>
        <v>2.7087372155420288</v>
      </c>
      <c r="D101" s="31">
        <f t="shared" si="25"/>
        <v>5.7709826058605254</v>
      </c>
      <c r="E101" s="1"/>
      <c r="F101" s="1"/>
      <c r="G101" s="1"/>
      <c r="H101" s="1"/>
      <c r="J101" s="124"/>
      <c r="K101" s="124"/>
      <c r="L101" s="124"/>
      <c r="M101" s="124"/>
    </row>
    <row r="102" spans="1:13" s="2" customFormat="1" ht="12.75" x14ac:dyDescent="0.25">
      <c r="A102" s="3" t="str">
        <f t="shared" si="22"/>
        <v xml:space="preserve"> DONACIONES Y TRANSFERENCIAS</v>
      </c>
      <c r="B102" s="31">
        <f t="shared" si="23"/>
        <v>0</v>
      </c>
      <c r="C102" s="31">
        <f t="shared" si="24"/>
        <v>100</v>
      </c>
      <c r="D102" s="31">
        <f t="shared" si="25"/>
        <v>100</v>
      </c>
      <c r="E102" s="1"/>
      <c r="F102" s="1"/>
      <c r="G102" s="1"/>
      <c r="H102" s="1"/>
      <c r="J102" s="124"/>
      <c r="K102" s="124"/>
      <c r="L102" s="124"/>
      <c r="M102" s="124"/>
    </row>
    <row r="103" spans="1:13" s="2" customFormat="1" ht="12.75" x14ac:dyDescent="0.25">
      <c r="A103" s="3" t="str">
        <f t="shared" si="22"/>
        <v xml:space="preserve"> OTROS INGRESOS</v>
      </c>
      <c r="B103" s="31">
        <f t="shared" si="23"/>
        <v>4.7575222190126221E-2</v>
      </c>
      <c r="C103" s="31">
        <f t="shared" si="24"/>
        <v>0.13398585238379943</v>
      </c>
      <c r="D103" s="31">
        <f t="shared" si="25"/>
        <v>3.1426517711391315</v>
      </c>
      <c r="E103" s="1"/>
      <c r="F103" s="1"/>
      <c r="G103" s="1"/>
      <c r="H103" s="1"/>
      <c r="J103" s="124"/>
      <c r="K103" s="124"/>
      <c r="L103" s="124"/>
      <c r="M103" s="124"/>
    </row>
    <row r="104" spans="1:13" s="2" customFormat="1" ht="12.75" x14ac:dyDescent="0.25">
      <c r="A104" s="3" t="str">
        <f t="shared" si="22"/>
        <v xml:space="preserve"> VENTA DE ACTIVOS NO FINANCIEROS</v>
      </c>
      <c r="B104" s="31">
        <f t="shared" si="23"/>
        <v>0</v>
      </c>
      <c r="C104" s="31">
        <f t="shared" si="24"/>
        <v>0</v>
      </c>
      <c r="D104" s="31">
        <f t="shared" si="25"/>
        <v>0</v>
      </c>
      <c r="E104" s="1"/>
      <c r="F104" s="1"/>
      <c r="G104" s="1"/>
      <c r="H104" s="1"/>
      <c r="J104" s="124"/>
      <c r="K104" s="124"/>
      <c r="L104" s="124"/>
      <c r="M104" s="124"/>
    </row>
    <row r="105" spans="1:13" s="2" customFormat="1" ht="12.75" x14ac:dyDescent="0.25">
      <c r="A105" s="3" t="str">
        <f t="shared" si="22"/>
        <v xml:space="preserve"> VENTA DE ACTIVOS FINANCIEROS</v>
      </c>
      <c r="B105" s="31">
        <f t="shared" si="23"/>
        <v>0</v>
      </c>
      <c r="C105" s="31">
        <f t="shared" si="24"/>
        <v>0</v>
      </c>
      <c r="D105" s="31">
        <f t="shared" si="25"/>
        <v>0</v>
      </c>
      <c r="E105" s="1"/>
      <c r="F105" s="1"/>
      <c r="G105" s="1"/>
      <c r="H105" s="1"/>
      <c r="J105" s="124"/>
      <c r="K105" s="124"/>
      <c r="L105" s="124"/>
      <c r="M105" s="124"/>
    </row>
    <row r="106" spans="1:13" s="2" customFormat="1" ht="12.75" x14ac:dyDescent="0.25">
      <c r="A106" s="3" t="str">
        <f t="shared" si="22"/>
        <v xml:space="preserve"> ENDEUDAMIENTO</v>
      </c>
      <c r="B106" s="31">
        <f t="shared" si="23"/>
        <v>0</v>
      </c>
      <c r="C106" s="31">
        <f t="shared" si="24"/>
        <v>0</v>
      </c>
      <c r="D106" s="31">
        <f t="shared" si="25"/>
        <v>0</v>
      </c>
      <c r="E106" s="1"/>
      <c r="F106" s="1"/>
      <c r="G106" s="1"/>
      <c r="H106" s="1"/>
      <c r="J106" s="124"/>
      <c r="K106" s="124"/>
      <c r="L106" s="124"/>
      <c r="M106" s="124"/>
    </row>
    <row r="107" spans="1:13" s="2" customFormat="1" ht="12.75" x14ac:dyDescent="0.25">
      <c r="A107" s="3" t="str">
        <f t="shared" si="22"/>
        <v xml:space="preserve"> SALDO DE BALANCE</v>
      </c>
      <c r="B107" s="31">
        <f t="shared" si="23"/>
        <v>142.83360567029735</v>
      </c>
      <c r="C107" s="31">
        <f t="shared" si="24"/>
        <v>100.00003484781956</v>
      </c>
      <c r="D107" s="31">
        <f t="shared" si="25"/>
        <v>100.00003484781956</v>
      </c>
      <c r="E107" s="1"/>
      <c r="F107" s="1"/>
      <c r="G107" s="1"/>
      <c r="H107" s="1"/>
      <c r="J107" s="124"/>
      <c r="K107" s="124"/>
      <c r="L107" s="124"/>
      <c r="M107" s="124"/>
    </row>
    <row r="108" spans="1:13" s="2" customFormat="1" ht="12.75" x14ac:dyDescent="0.25">
      <c r="A108" s="3"/>
      <c r="B108" s="1"/>
      <c r="C108" s="1"/>
      <c r="D108" s="1"/>
      <c r="E108" s="1"/>
      <c r="F108" s="1"/>
      <c r="G108" s="1"/>
      <c r="H108" s="1"/>
      <c r="J108" s="124"/>
      <c r="K108" s="124"/>
      <c r="L108" s="124"/>
      <c r="M108" s="124"/>
    </row>
    <row r="109" spans="1:13" s="2" customFormat="1" ht="12.75" x14ac:dyDescent="0.25">
      <c r="A109" s="3"/>
      <c r="B109" s="1"/>
      <c r="C109" s="1"/>
      <c r="D109" s="1"/>
      <c r="E109" s="1"/>
      <c r="F109" s="1"/>
      <c r="G109" s="1"/>
      <c r="H109" s="1"/>
      <c r="J109" s="124"/>
      <c r="K109" s="124"/>
      <c r="L109" s="124"/>
      <c r="M109" s="124"/>
    </row>
    <row r="110" spans="1:13" s="2" customFormat="1" ht="12.75" x14ac:dyDescent="0.25">
      <c r="A110" s="3"/>
      <c r="B110" s="1"/>
      <c r="C110" s="1"/>
      <c r="D110" s="1"/>
      <c r="E110" s="1"/>
      <c r="F110" s="1"/>
      <c r="G110" s="1"/>
      <c r="H110" s="1"/>
      <c r="J110" s="124"/>
      <c r="K110" s="124"/>
      <c r="L110" s="124"/>
      <c r="M110" s="124"/>
    </row>
    <row r="112" spans="1:13" s="14" customFormat="1" ht="12.75" x14ac:dyDescent="0.25">
      <c r="A112" s="15" t="s">
        <v>26</v>
      </c>
      <c r="B112" s="13"/>
      <c r="C112" s="13"/>
      <c r="D112" s="13"/>
      <c r="E112" s="13"/>
      <c r="F112" s="13"/>
      <c r="G112" s="13"/>
      <c r="H112" s="13"/>
      <c r="J112" s="126"/>
      <c r="K112" s="126"/>
      <c r="L112" s="126"/>
      <c r="M112" s="126"/>
    </row>
    <row r="113" spans="1:13" s="2" customFormat="1" ht="12.75" x14ac:dyDescent="0.25">
      <c r="A113" s="3"/>
      <c r="B113" s="1"/>
      <c r="C113" s="1"/>
      <c r="D113" s="1"/>
      <c r="E113" s="1"/>
      <c r="F113" s="1"/>
      <c r="G113" s="1"/>
      <c r="H113" s="1"/>
      <c r="J113" s="124"/>
      <c r="K113" s="124"/>
      <c r="L113" s="124"/>
      <c r="M113" s="124"/>
    </row>
    <row r="114" spans="1:13" s="2" customFormat="1" ht="12.75" x14ac:dyDescent="0.25">
      <c r="A114" s="12" t="s">
        <v>1</v>
      </c>
      <c r="B114" s="1"/>
      <c r="C114" s="1"/>
      <c r="D114" s="1"/>
      <c r="E114" s="1"/>
      <c r="F114" s="1"/>
      <c r="G114" s="1"/>
      <c r="H114" s="1"/>
      <c r="J114" s="124"/>
      <c r="K114" s="124"/>
      <c r="L114" s="124"/>
      <c r="M114" s="124"/>
    </row>
    <row r="115" spans="1:13" s="2" customFormat="1" ht="38.25" x14ac:dyDescent="0.25">
      <c r="A115" s="4" t="s">
        <v>2</v>
      </c>
      <c r="B115" s="5" t="s">
        <v>3</v>
      </c>
      <c r="C115" s="6" t="s">
        <v>4</v>
      </c>
      <c r="D115" s="7" t="s">
        <v>47</v>
      </c>
      <c r="E115" s="8" t="s">
        <v>48</v>
      </c>
      <c r="F115" s="6" t="s">
        <v>49</v>
      </c>
      <c r="G115" s="5" t="s">
        <v>8</v>
      </c>
      <c r="H115" s="5" t="s">
        <v>9</v>
      </c>
      <c r="J115" s="124" t="s">
        <v>50</v>
      </c>
      <c r="K115" s="124"/>
      <c r="L115" s="124"/>
      <c r="M115" s="124"/>
    </row>
    <row r="116" spans="1:13" s="2" customFormat="1" ht="25.5" x14ac:dyDescent="0.25">
      <c r="A116" s="9" t="str">
        <f>A9</f>
        <v>1. IMPUESTOS Y CONTRIBUCIONES OBLIGATORIAS</v>
      </c>
      <c r="B116" s="19">
        <f>B171</f>
        <v>0</v>
      </c>
      <c r="C116" s="20">
        <f>J116+C171</f>
        <v>0</v>
      </c>
      <c r="D116" s="21">
        <f>F171</f>
        <v>0</v>
      </c>
      <c r="E116" s="22">
        <f>F116-D116</f>
        <v>0</v>
      </c>
      <c r="F116" s="20">
        <v>0</v>
      </c>
      <c r="G116" s="19">
        <f>F116-C116</f>
        <v>0</v>
      </c>
      <c r="H116" s="42">
        <v>0</v>
      </c>
      <c r="J116" s="124"/>
      <c r="K116" s="124"/>
      <c r="L116" s="124"/>
      <c r="M116" s="124"/>
    </row>
    <row r="117" spans="1:13" s="2" customFormat="1" ht="12.75" x14ac:dyDescent="0.25">
      <c r="A117" s="9" t="str">
        <f t="shared" ref="A117:A124" si="26">A10</f>
        <v>2. CONTRIBUCIONES SOCIALES</v>
      </c>
      <c r="B117" s="23">
        <f t="shared" ref="B117:B124" si="27">B172</f>
        <v>0</v>
      </c>
      <c r="C117" s="24">
        <f t="shared" ref="C117:C123" si="28">J117+C172</f>
        <v>0</v>
      </c>
      <c r="D117" s="25">
        <f t="shared" ref="D117:D124" si="29">F172</f>
        <v>0</v>
      </c>
      <c r="E117" s="26">
        <f t="shared" ref="E117" si="30">F117-D117</f>
        <v>0</v>
      </c>
      <c r="F117" s="20">
        <v>0</v>
      </c>
      <c r="G117" s="19">
        <f t="shared" ref="G117" si="31">F117-C117</f>
        <v>0</v>
      </c>
      <c r="H117" s="42">
        <v>0</v>
      </c>
      <c r="J117" s="124"/>
      <c r="K117" s="124"/>
      <c r="L117" s="124"/>
      <c r="M117" s="124"/>
    </row>
    <row r="118" spans="1:13" s="2" customFormat="1" ht="25.5" x14ac:dyDescent="0.25">
      <c r="A118" s="9" t="str">
        <f t="shared" si="26"/>
        <v>3. VENTA DE BIENES Y SERVICOIS Y DERECHOS ADMINISTRATIVOS</v>
      </c>
      <c r="B118" s="19">
        <f t="shared" si="27"/>
        <v>6033009</v>
      </c>
      <c r="C118" s="20">
        <f>B118</f>
        <v>6033009</v>
      </c>
      <c r="D118" s="21">
        <f t="shared" si="29"/>
        <v>38687.42</v>
      </c>
      <c r="E118" s="22">
        <f>F118-D118</f>
        <v>124730.93999999999</v>
      </c>
      <c r="F118" s="20">
        <v>163418.35999999999</v>
      </c>
      <c r="G118" s="19">
        <f>C118-F118</f>
        <v>5869590.6399999997</v>
      </c>
      <c r="H118" s="42">
        <f>F118/C118*100</f>
        <v>2.7087372155420288</v>
      </c>
      <c r="J118" s="124">
        <v>124730.94</v>
      </c>
      <c r="K118" s="124"/>
      <c r="L118" s="124"/>
      <c r="M118" s="124"/>
    </row>
    <row r="119" spans="1:13" s="2" customFormat="1" ht="12.75" x14ac:dyDescent="0.25">
      <c r="A119" s="9" t="str">
        <f t="shared" si="26"/>
        <v>4. DONACIONES Y TRANSFERENCIAS</v>
      </c>
      <c r="B119" s="27">
        <f t="shared" si="27"/>
        <v>0</v>
      </c>
      <c r="C119" s="28">
        <f t="shared" si="28"/>
        <v>4000000</v>
      </c>
      <c r="D119" s="29">
        <f t="shared" si="29"/>
        <v>0</v>
      </c>
      <c r="E119" s="30">
        <f t="shared" ref="E119:E125" si="32">F119-D119</f>
        <v>4000000</v>
      </c>
      <c r="F119" s="20">
        <v>4000000</v>
      </c>
      <c r="G119" s="19">
        <f t="shared" ref="G119:G124" si="33">C119-F119</f>
        <v>0</v>
      </c>
      <c r="H119" s="42">
        <f t="shared" ref="H119:H124" si="34">F119/C119*100</f>
        <v>100</v>
      </c>
      <c r="J119" s="124">
        <v>4000000</v>
      </c>
      <c r="K119" s="124"/>
      <c r="L119" s="124"/>
      <c r="M119" s="124"/>
    </row>
    <row r="120" spans="1:13" s="2" customFormat="1" ht="12.75" x14ac:dyDescent="0.25">
      <c r="A120" s="9" t="str">
        <f t="shared" si="26"/>
        <v>5. OTROS INGRESOS</v>
      </c>
      <c r="B120" s="19">
        <f t="shared" si="27"/>
        <v>148859</v>
      </c>
      <c r="C120" s="20">
        <v>148859</v>
      </c>
      <c r="D120" s="21">
        <f t="shared" si="29"/>
        <v>70.819999999999993</v>
      </c>
      <c r="E120" s="22">
        <f t="shared" si="32"/>
        <v>128.63</v>
      </c>
      <c r="F120" s="20">
        <f>199.45</f>
        <v>199.45</v>
      </c>
      <c r="G120" s="19">
        <f t="shared" si="33"/>
        <v>148659.54999999999</v>
      </c>
      <c r="H120" s="42">
        <f t="shared" si="34"/>
        <v>0.13398585238379943</v>
      </c>
      <c r="J120" s="124">
        <v>128.63</v>
      </c>
      <c r="K120" s="124"/>
      <c r="L120" s="124"/>
      <c r="M120" s="124"/>
    </row>
    <row r="121" spans="1:13" s="2" customFormat="1" ht="12.75" x14ac:dyDescent="0.25">
      <c r="A121" s="9" t="str">
        <f t="shared" si="26"/>
        <v>6. VENTA DE ACTIVOS NO FINANCIEROS</v>
      </c>
      <c r="B121" s="23">
        <f t="shared" si="27"/>
        <v>0</v>
      </c>
      <c r="C121" s="24">
        <f t="shared" si="28"/>
        <v>0</v>
      </c>
      <c r="D121" s="25">
        <f t="shared" si="29"/>
        <v>0</v>
      </c>
      <c r="E121" s="26">
        <f t="shared" si="32"/>
        <v>0</v>
      </c>
      <c r="F121" s="20">
        <v>0</v>
      </c>
      <c r="G121" s="19">
        <f t="shared" si="33"/>
        <v>0</v>
      </c>
      <c r="H121" s="42">
        <v>0</v>
      </c>
      <c r="J121" s="124"/>
      <c r="K121" s="124"/>
      <c r="L121" s="124"/>
      <c r="M121" s="124"/>
    </row>
    <row r="122" spans="1:13" s="2" customFormat="1" ht="12.75" x14ac:dyDescent="0.25">
      <c r="A122" s="9" t="str">
        <f t="shared" si="26"/>
        <v>7. VENTA DE ACTIVOS FINANCIEROS</v>
      </c>
      <c r="B122" s="19">
        <f t="shared" si="27"/>
        <v>0</v>
      </c>
      <c r="C122" s="20">
        <f t="shared" si="28"/>
        <v>0</v>
      </c>
      <c r="D122" s="21">
        <f t="shared" si="29"/>
        <v>0</v>
      </c>
      <c r="E122" s="22">
        <f t="shared" si="32"/>
        <v>0</v>
      </c>
      <c r="F122" s="20">
        <v>0</v>
      </c>
      <c r="G122" s="19">
        <f t="shared" si="33"/>
        <v>0</v>
      </c>
      <c r="H122" s="42">
        <v>0</v>
      </c>
      <c r="J122" s="124"/>
      <c r="K122" s="124"/>
      <c r="L122" s="124"/>
      <c r="M122" s="124"/>
    </row>
    <row r="123" spans="1:13" s="2" customFormat="1" ht="12.75" x14ac:dyDescent="0.25">
      <c r="A123" s="9" t="str">
        <f t="shared" si="26"/>
        <v>8. ENDEUDAMIENTO</v>
      </c>
      <c r="B123" s="19">
        <f t="shared" si="27"/>
        <v>0</v>
      </c>
      <c r="C123" s="20">
        <f t="shared" si="28"/>
        <v>0</v>
      </c>
      <c r="D123" s="21">
        <f t="shared" si="29"/>
        <v>0</v>
      </c>
      <c r="E123" s="22">
        <f t="shared" si="32"/>
        <v>0</v>
      </c>
      <c r="F123" s="20">
        <v>0</v>
      </c>
      <c r="G123" s="19">
        <f t="shared" si="33"/>
        <v>0</v>
      </c>
      <c r="H123" s="42">
        <v>0</v>
      </c>
      <c r="J123" s="124"/>
      <c r="K123" s="124"/>
      <c r="L123" s="124"/>
      <c r="M123" s="124"/>
    </row>
    <row r="124" spans="1:13" s="2" customFormat="1" ht="12.75" x14ac:dyDescent="0.25">
      <c r="A124" s="9" t="str">
        <f t="shared" si="26"/>
        <v>9. SALDO DE BALANCE</v>
      </c>
      <c r="B124" s="27">
        <f t="shared" si="27"/>
        <v>0</v>
      </c>
      <c r="C124" s="28">
        <f>4367+1000000</f>
        <v>1004367</v>
      </c>
      <c r="D124" s="29">
        <f t="shared" si="29"/>
        <v>1004367.35</v>
      </c>
      <c r="E124" s="30">
        <f t="shared" si="32"/>
        <v>0</v>
      </c>
      <c r="F124" s="20">
        <f>1000000+4367.35</f>
        <v>1004367.35</v>
      </c>
      <c r="G124" s="19">
        <f t="shared" si="33"/>
        <v>-0.34999999997671694</v>
      </c>
      <c r="H124" s="42">
        <f t="shared" si="34"/>
        <v>100.00003484781956</v>
      </c>
      <c r="J124" s="124"/>
      <c r="K124" s="124"/>
      <c r="L124" s="124"/>
      <c r="M124" s="124"/>
    </row>
    <row r="125" spans="1:13" s="2" customFormat="1" ht="12.75" x14ac:dyDescent="0.25">
      <c r="A125" s="17" t="s">
        <v>13</v>
      </c>
      <c r="B125" s="41">
        <f>SUM(B116:B124)</f>
        <v>6181868</v>
      </c>
      <c r="C125" s="41">
        <f>SUM(C116:C124)</f>
        <v>11186235</v>
      </c>
      <c r="D125" s="41">
        <f t="shared" ref="D125" si="35">SUM(D116:D124)</f>
        <v>1043125.59</v>
      </c>
      <c r="E125" s="41">
        <f t="shared" si="32"/>
        <v>4124859.5700000003</v>
      </c>
      <c r="F125" s="41">
        <f>SUM(F116:F124)</f>
        <v>5167985.16</v>
      </c>
      <c r="G125" s="41">
        <f>C125-F125</f>
        <v>6018249.8399999999</v>
      </c>
      <c r="H125" s="43">
        <f>F125/C125*100</f>
        <v>46.1995046590743</v>
      </c>
      <c r="J125" s="124">
        <v>4124859.57</v>
      </c>
      <c r="K125" s="124"/>
      <c r="L125" s="124"/>
      <c r="M125" s="124"/>
    </row>
    <row r="126" spans="1:13" s="2" customFormat="1" ht="12.75" x14ac:dyDescent="0.25">
      <c r="A126" s="3"/>
      <c r="B126" s="1"/>
      <c r="C126" s="1"/>
      <c r="D126" s="1"/>
      <c r="E126" s="1"/>
      <c r="F126" s="1"/>
      <c r="G126" s="1"/>
      <c r="H126" s="1"/>
      <c r="J126" s="124"/>
      <c r="K126" s="124"/>
      <c r="L126" s="124"/>
      <c r="M126" s="124"/>
    </row>
    <row r="127" spans="1:13" s="2" customFormat="1" ht="12.75" x14ac:dyDescent="0.25">
      <c r="A127" s="3"/>
      <c r="B127" s="1"/>
      <c r="C127" s="1"/>
      <c r="D127" s="1"/>
      <c r="E127" s="1"/>
      <c r="F127" s="1"/>
      <c r="G127" s="1"/>
      <c r="H127" s="1"/>
      <c r="J127" s="124"/>
      <c r="K127" s="124"/>
      <c r="L127" s="124"/>
      <c r="M127" s="124"/>
    </row>
    <row r="128" spans="1:13" s="2" customFormat="1" ht="12.75" x14ac:dyDescent="0.25">
      <c r="A128" s="12" t="s">
        <v>14</v>
      </c>
      <c r="B128" s="1"/>
      <c r="C128" s="1"/>
      <c r="D128" s="1"/>
      <c r="E128" s="1"/>
      <c r="F128" s="1"/>
      <c r="G128" s="1"/>
      <c r="H128" s="1"/>
      <c r="J128" s="124"/>
      <c r="K128" s="124"/>
      <c r="L128" s="124"/>
      <c r="M128" s="124"/>
    </row>
    <row r="129" spans="1:13" s="2" customFormat="1" ht="12.75" x14ac:dyDescent="0.25">
      <c r="A129" s="3"/>
      <c r="B129" s="1"/>
      <c r="C129" s="1"/>
      <c r="D129" s="1"/>
      <c r="E129" s="1"/>
      <c r="F129" s="1"/>
      <c r="G129" s="1"/>
      <c r="H129" s="1"/>
      <c r="J129" s="124"/>
      <c r="K129" s="124"/>
      <c r="L129" s="124"/>
      <c r="M129" s="124"/>
    </row>
    <row r="130" spans="1:13" s="2" customFormat="1" ht="12.75" x14ac:dyDescent="0.25">
      <c r="A130" s="3"/>
      <c r="B130" s="1"/>
      <c r="C130" s="1"/>
      <c r="D130" s="1"/>
      <c r="E130" s="1"/>
      <c r="F130" s="1"/>
      <c r="G130" s="1"/>
      <c r="H130" s="1"/>
      <c r="J130" s="124"/>
      <c r="K130" s="124"/>
      <c r="L130" s="124"/>
      <c r="M130" s="124"/>
    </row>
    <row r="131" spans="1:13" s="2" customFormat="1" ht="12.75" x14ac:dyDescent="0.25">
      <c r="A131" s="3"/>
      <c r="B131" s="1"/>
      <c r="C131" s="1"/>
      <c r="D131" s="1"/>
      <c r="E131" s="1"/>
      <c r="F131" s="1"/>
      <c r="G131" s="1"/>
      <c r="H131" s="1"/>
      <c r="J131" s="124"/>
      <c r="K131" s="124"/>
      <c r="L131" s="124"/>
      <c r="M131" s="124"/>
    </row>
    <row r="132" spans="1:13" s="2" customFormat="1" ht="12.75" x14ac:dyDescent="0.25">
      <c r="A132" s="3"/>
      <c r="B132" s="1"/>
      <c r="C132" s="1"/>
      <c r="D132" s="1"/>
      <c r="E132" s="1"/>
      <c r="F132" s="1"/>
      <c r="G132" s="1"/>
      <c r="H132" s="1"/>
      <c r="J132" s="124"/>
      <c r="K132" s="124"/>
      <c r="L132" s="124"/>
      <c r="M132" s="124"/>
    </row>
    <row r="133" spans="1:13" s="2" customFormat="1" ht="12.75" x14ac:dyDescent="0.25">
      <c r="A133" s="3"/>
      <c r="B133" s="1"/>
      <c r="C133" s="1"/>
      <c r="D133" s="1"/>
      <c r="E133" s="1"/>
      <c r="F133" s="1"/>
      <c r="G133" s="1"/>
      <c r="H133" s="1"/>
      <c r="J133" s="124"/>
      <c r="K133" s="124"/>
      <c r="L133" s="124"/>
      <c r="M133" s="124"/>
    </row>
    <row r="134" spans="1:13" s="2" customFormat="1" ht="12.75" x14ac:dyDescent="0.25">
      <c r="A134" s="3"/>
      <c r="B134" s="1"/>
      <c r="C134" s="1"/>
      <c r="D134" s="1"/>
      <c r="E134" s="1"/>
      <c r="F134" s="1"/>
      <c r="G134" s="1"/>
      <c r="H134" s="1"/>
      <c r="J134" s="124"/>
      <c r="K134" s="124"/>
      <c r="L134" s="124"/>
      <c r="M134" s="124"/>
    </row>
    <row r="135" spans="1:13" s="2" customFormat="1" ht="12.75" x14ac:dyDescent="0.25">
      <c r="A135" s="3"/>
      <c r="B135" s="1"/>
      <c r="C135" s="1"/>
      <c r="D135" s="1"/>
      <c r="E135" s="1"/>
      <c r="F135" s="1"/>
      <c r="G135" s="1"/>
      <c r="H135" s="1"/>
      <c r="J135" s="124"/>
      <c r="K135" s="124"/>
      <c r="L135" s="124"/>
      <c r="M135" s="124"/>
    </row>
    <row r="136" spans="1:13" s="2" customFormat="1" ht="12.75" x14ac:dyDescent="0.25">
      <c r="A136" s="3"/>
      <c r="B136" s="1"/>
      <c r="C136" s="1"/>
      <c r="D136" s="1"/>
      <c r="E136" s="1"/>
      <c r="F136" s="1"/>
      <c r="G136" s="1"/>
      <c r="H136" s="1"/>
      <c r="J136" s="124"/>
      <c r="K136" s="124"/>
      <c r="L136" s="124"/>
      <c r="M136" s="124"/>
    </row>
    <row r="137" spans="1:13" s="2" customFormat="1" ht="12.75" x14ac:dyDescent="0.25">
      <c r="A137" s="12" t="s">
        <v>15</v>
      </c>
      <c r="B137" s="1"/>
      <c r="C137" s="1"/>
      <c r="D137" s="1"/>
      <c r="E137" s="1"/>
      <c r="F137" s="1"/>
      <c r="G137" s="1"/>
      <c r="H137" s="1"/>
      <c r="J137" s="124"/>
      <c r="K137" s="124"/>
      <c r="L137" s="124"/>
      <c r="M137" s="124"/>
    </row>
    <row r="138" spans="1:13" s="2" customFormat="1" ht="25.5" x14ac:dyDescent="0.25">
      <c r="A138" s="3" t="str">
        <f>MID(A116,3,60)</f>
        <v xml:space="preserve"> IMPUESTOS Y CONTRIBUCIONES OBLIGATORIAS</v>
      </c>
      <c r="B138" s="49">
        <f>H116</f>
        <v>0</v>
      </c>
      <c r="C138" s="49"/>
      <c r="D138" s="1"/>
      <c r="E138" s="1"/>
      <c r="F138" s="1"/>
      <c r="G138" s="1"/>
      <c r="H138" s="1"/>
      <c r="J138" s="124"/>
      <c r="K138" s="124"/>
      <c r="L138" s="124"/>
      <c r="M138" s="124"/>
    </row>
    <row r="139" spans="1:13" s="2" customFormat="1" ht="12.75" x14ac:dyDescent="0.25">
      <c r="A139" s="3" t="str">
        <f t="shared" ref="A139:A146" si="36">MID(A117,3,60)</f>
        <v xml:space="preserve"> CONTRIBUCIONES SOCIALES</v>
      </c>
      <c r="B139" s="31">
        <f t="shared" ref="B139:B146" si="37">H117</f>
        <v>0</v>
      </c>
      <c r="C139" s="31"/>
      <c r="D139" s="1"/>
      <c r="E139" s="1"/>
      <c r="F139" s="1"/>
      <c r="G139" s="1"/>
      <c r="H139" s="1"/>
      <c r="J139" s="124"/>
      <c r="K139" s="124"/>
      <c r="L139" s="124"/>
      <c r="M139" s="124"/>
    </row>
    <row r="140" spans="1:13" s="2" customFormat="1" ht="25.5" x14ac:dyDescent="0.25">
      <c r="A140" s="3" t="str">
        <f t="shared" si="36"/>
        <v xml:space="preserve"> VENTA DE BIENES Y SERVICOIS Y DERECHOS ADMINISTRATIVOS</v>
      </c>
      <c r="B140" s="31">
        <f t="shared" si="37"/>
        <v>2.7087372155420288</v>
      </c>
      <c r="C140" s="31"/>
      <c r="D140" s="1"/>
      <c r="E140" s="1"/>
      <c r="F140" s="1"/>
      <c r="G140" s="1"/>
      <c r="H140" s="1"/>
      <c r="J140" s="124"/>
      <c r="K140" s="124"/>
      <c r="L140" s="124"/>
      <c r="M140" s="124"/>
    </row>
    <row r="141" spans="1:13" s="2" customFormat="1" ht="12.75" x14ac:dyDescent="0.25">
      <c r="A141" s="3" t="str">
        <f t="shared" si="36"/>
        <v xml:space="preserve"> DONACIONES Y TRANSFERENCIAS</v>
      </c>
      <c r="B141" s="31">
        <f t="shared" si="37"/>
        <v>100</v>
      </c>
      <c r="C141" s="31"/>
      <c r="D141" s="1"/>
      <c r="E141" s="1"/>
      <c r="F141" s="1"/>
      <c r="G141" s="1"/>
      <c r="H141" s="1"/>
      <c r="J141" s="124"/>
      <c r="K141" s="124"/>
      <c r="L141" s="124"/>
      <c r="M141" s="124"/>
    </row>
    <row r="142" spans="1:13" s="2" customFormat="1" ht="12.75" x14ac:dyDescent="0.25">
      <c r="A142" s="3" t="str">
        <f t="shared" si="36"/>
        <v xml:space="preserve"> OTROS INGRESOS</v>
      </c>
      <c r="B142" s="31">
        <f t="shared" si="37"/>
        <v>0.13398585238379943</v>
      </c>
      <c r="C142" s="31"/>
      <c r="D142" s="1"/>
      <c r="E142" s="1"/>
      <c r="F142" s="1"/>
      <c r="G142" s="1"/>
      <c r="H142" s="1"/>
      <c r="J142" s="124"/>
      <c r="K142" s="124"/>
      <c r="L142" s="124"/>
      <c r="M142" s="124"/>
    </row>
    <row r="143" spans="1:13" s="2" customFormat="1" ht="12.75" x14ac:dyDescent="0.25">
      <c r="A143" s="3" t="str">
        <f t="shared" si="36"/>
        <v xml:space="preserve"> VENTA DE ACTIVOS NO FINANCIEROS</v>
      </c>
      <c r="B143" s="31">
        <f t="shared" si="37"/>
        <v>0</v>
      </c>
      <c r="C143" s="31"/>
      <c r="D143" s="1"/>
      <c r="E143" s="1"/>
      <c r="F143" s="1"/>
      <c r="G143" s="1"/>
      <c r="H143" s="1"/>
      <c r="J143" s="124"/>
      <c r="K143" s="124"/>
      <c r="L143" s="124"/>
      <c r="M143" s="124"/>
    </row>
    <row r="144" spans="1:13" s="2" customFormat="1" ht="12.75" x14ac:dyDescent="0.25">
      <c r="A144" s="3" t="str">
        <f t="shared" si="36"/>
        <v xml:space="preserve"> VENTA DE ACTIVOS FINANCIEROS</v>
      </c>
      <c r="B144" s="31">
        <f t="shared" si="37"/>
        <v>0</v>
      </c>
      <c r="C144" s="31"/>
      <c r="D144" s="1"/>
      <c r="E144" s="1"/>
      <c r="F144" s="1"/>
      <c r="G144" s="1"/>
      <c r="H144" s="1"/>
      <c r="J144" s="124"/>
      <c r="K144" s="124"/>
      <c r="L144" s="124"/>
      <c r="M144" s="124"/>
    </row>
    <row r="145" spans="1:13" s="2" customFormat="1" ht="12.75" x14ac:dyDescent="0.25">
      <c r="A145" s="3" t="str">
        <f t="shared" si="36"/>
        <v xml:space="preserve"> ENDEUDAMIENTO</v>
      </c>
      <c r="B145" s="31">
        <f t="shared" si="37"/>
        <v>0</v>
      </c>
      <c r="C145" s="31"/>
      <c r="D145" s="1"/>
      <c r="E145" s="1"/>
      <c r="F145" s="1"/>
      <c r="G145" s="1"/>
      <c r="H145" s="1"/>
      <c r="J145" s="124"/>
      <c r="K145" s="124"/>
      <c r="L145" s="124"/>
      <c r="M145" s="124"/>
    </row>
    <row r="146" spans="1:13" s="2" customFormat="1" ht="12.75" x14ac:dyDescent="0.25">
      <c r="A146" s="3" t="str">
        <f t="shared" si="36"/>
        <v xml:space="preserve"> SALDO DE BALANCE</v>
      </c>
      <c r="B146" s="31">
        <f t="shared" si="37"/>
        <v>100.00003484781956</v>
      </c>
      <c r="C146" s="31"/>
      <c r="D146" s="1"/>
      <c r="E146" s="1"/>
      <c r="F146" s="1"/>
      <c r="G146" s="1"/>
      <c r="H146" s="1"/>
      <c r="J146" s="124"/>
      <c r="K146" s="124"/>
      <c r="L146" s="124"/>
      <c r="M146" s="124"/>
    </row>
    <row r="147" spans="1:13" s="2" customFormat="1" ht="12.75" x14ac:dyDescent="0.25">
      <c r="A147" s="3"/>
      <c r="B147" s="31"/>
      <c r="C147" s="31"/>
      <c r="D147" s="1"/>
      <c r="E147" s="1"/>
      <c r="F147" s="1"/>
      <c r="G147" s="1"/>
      <c r="H147" s="1"/>
      <c r="J147" s="124"/>
      <c r="K147" s="124"/>
      <c r="L147" s="124"/>
      <c r="M147" s="124"/>
    </row>
    <row r="148" spans="1:13" s="2" customFormat="1" ht="12.75" x14ac:dyDescent="0.25">
      <c r="A148" s="3"/>
      <c r="B148" s="31"/>
      <c r="C148" s="31"/>
      <c r="D148" s="1"/>
      <c r="E148" s="1"/>
      <c r="F148" s="1"/>
      <c r="G148" s="1"/>
      <c r="H148" s="1"/>
      <c r="J148" s="124"/>
      <c r="K148" s="124"/>
      <c r="L148" s="124"/>
      <c r="M148" s="124"/>
    </row>
    <row r="149" spans="1:13" s="2" customFormat="1" ht="12.75" x14ac:dyDescent="0.25">
      <c r="A149" s="3"/>
      <c r="B149" s="31"/>
      <c r="C149" s="31"/>
      <c r="D149" s="1"/>
      <c r="E149" s="1"/>
      <c r="F149" s="1"/>
      <c r="G149" s="1"/>
      <c r="H149" s="1"/>
      <c r="J149" s="124"/>
      <c r="K149" s="124"/>
      <c r="L149" s="124"/>
      <c r="M149" s="124"/>
    </row>
    <row r="150" spans="1:13" s="2" customFormat="1" ht="12.75" x14ac:dyDescent="0.25">
      <c r="A150" s="3"/>
      <c r="B150" s="31"/>
      <c r="C150" s="31"/>
      <c r="D150" s="1"/>
      <c r="E150" s="1"/>
      <c r="F150" s="1"/>
      <c r="G150" s="1"/>
      <c r="H150" s="1"/>
      <c r="J150" s="124"/>
      <c r="K150" s="124"/>
      <c r="L150" s="124"/>
      <c r="M150" s="124"/>
    </row>
    <row r="151" spans="1:13" s="2" customFormat="1" ht="12.75" x14ac:dyDescent="0.25">
      <c r="A151" s="12" t="s">
        <v>19</v>
      </c>
      <c r="B151" s="31"/>
      <c r="C151" s="31"/>
      <c r="D151" s="1"/>
      <c r="E151" s="1"/>
      <c r="F151" s="1"/>
      <c r="G151" s="1"/>
      <c r="H151" s="1"/>
      <c r="J151" s="124"/>
      <c r="K151" s="124"/>
      <c r="L151" s="124"/>
      <c r="M151" s="124"/>
    </row>
    <row r="152" spans="1:13" s="2" customFormat="1" ht="12.75" x14ac:dyDescent="0.25">
      <c r="A152" s="3"/>
      <c r="B152" s="31" t="s">
        <v>20</v>
      </c>
      <c r="C152" s="31" t="s">
        <v>21</v>
      </c>
      <c r="D152" s="1"/>
      <c r="E152" s="1"/>
      <c r="F152" s="1"/>
      <c r="G152" s="1"/>
      <c r="H152" s="1"/>
      <c r="J152" s="124"/>
      <c r="K152" s="124"/>
      <c r="L152" s="124"/>
      <c r="M152" s="124"/>
    </row>
    <row r="153" spans="1:13" s="2" customFormat="1" ht="25.5" x14ac:dyDescent="0.25">
      <c r="A153" s="3" t="str">
        <f>A138</f>
        <v xml:space="preserve"> IMPUESTOS Y CONTRIBUCIONES OBLIGATORIAS</v>
      </c>
      <c r="B153" s="31">
        <f>B208</f>
        <v>0</v>
      </c>
      <c r="C153" s="31">
        <f>B138</f>
        <v>0</v>
      </c>
      <c r="D153" s="1"/>
      <c r="E153" s="1"/>
      <c r="F153" s="1"/>
      <c r="G153" s="1"/>
      <c r="H153" s="1"/>
      <c r="J153" s="124"/>
      <c r="K153" s="124"/>
      <c r="L153" s="124"/>
      <c r="M153" s="124"/>
    </row>
    <row r="154" spans="1:13" s="2" customFormat="1" ht="12.75" x14ac:dyDescent="0.25">
      <c r="A154" s="3" t="str">
        <f t="shared" ref="A154:A161" si="38">A139</f>
        <v xml:space="preserve"> CONTRIBUCIONES SOCIALES</v>
      </c>
      <c r="B154" s="31">
        <f t="shared" ref="B154:B161" si="39">B209</f>
        <v>0</v>
      </c>
      <c r="C154" s="31">
        <f t="shared" ref="C154:C161" si="40">B139</f>
        <v>0</v>
      </c>
      <c r="D154" s="1"/>
      <c r="E154" s="1"/>
      <c r="F154" s="1"/>
      <c r="G154" s="1"/>
      <c r="H154" s="1"/>
      <c r="J154" s="124"/>
      <c r="K154" s="124"/>
      <c r="L154" s="124"/>
      <c r="M154" s="124"/>
    </row>
    <row r="155" spans="1:13" s="2" customFormat="1" ht="25.5" x14ac:dyDescent="0.25">
      <c r="A155" s="3" t="str">
        <f t="shared" si="38"/>
        <v xml:space="preserve"> VENTA DE BIENES Y SERVICOIS Y DERECHOS ADMINISTRATIVOS</v>
      </c>
      <c r="B155" s="31">
        <f t="shared" si="39"/>
        <v>0.64126242808522249</v>
      </c>
      <c r="C155" s="31">
        <f t="shared" si="40"/>
        <v>2.7087372155420288</v>
      </c>
      <c r="D155" s="1"/>
      <c r="E155" s="1"/>
      <c r="F155" s="1"/>
      <c r="G155" s="1"/>
      <c r="H155" s="1"/>
      <c r="J155" s="124"/>
      <c r="K155" s="124"/>
      <c r="L155" s="124"/>
      <c r="M155" s="124"/>
    </row>
    <row r="156" spans="1:13" s="2" customFormat="1" ht="12.75" x14ac:dyDescent="0.25">
      <c r="A156" s="3" t="str">
        <f t="shared" si="38"/>
        <v xml:space="preserve"> DONACIONES Y TRANSFERENCIAS</v>
      </c>
      <c r="B156" s="31">
        <f t="shared" si="39"/>
        <v>0</v>
      </c>
      <c r="C156" s="31">
        <f t="shared" si="40"/>
        <v>100</v>
      </c>
      <c r="D156" s="1"/>
      <c r="E156" s="1"/>
      <c r="F156" s="1"/>
      <c r="G156" s="1"/>
      <c r="H156" s="1"/>
      <c r="J156" s="124"/>
      <c r="K156" s="124"/>
      <c r="L156" s="124"/>
      <c r="M156" s="124"/>
    </row>
    <row r="157" spans="1:13" s="2" customFormat="1" ht="12.75" x14ac:dyDescent="0.25">
      <c r="A157" s="3" t="str">
        <f t="shared" si="38"/>
        <v xml:space="preserve"> OTROS INGRESOS</v>
      </c>
      <c r="B157" s="31">
        <f t="shared" si="39"/>
        <v>4.7575222190126221E-2</v>
      </c>
      <c r="C157" s="31">
        <f t="shared" si="40"/>
        <v>0.13398585238379943</v>
      </c>
      <c r="D157" s="1"/>
      <c r="E157" s="1"/>
      <c r="F157" s="1"/>
      <c r="G157" s="1"/>
      <c r="H157" s="1"/>
      <c r="J157" s="124"/>
      <c r="K157" s="124"/>
      <c r="L157" s="124"/>
      <c r="M157" s="124"/>
    </row>
    <row r="158" spans="1:13" s="2" customFormat="1" ht="12.75" x14ac:dyDescent="0.25">
      <c r="A158" s="3" t="str">
        <f t="shared" si="38"/>
        <v xml:space="preserve"> VENTA DE ACTIVOS NO FINANCIEROS</v>
      </c>
      <c r="B158" s="31">
        <f t="shared" si="39"/>
        <v>0</v>
      </c>
      <c r="C158" s="31">
        <f t="shared" si="40"/>
        <v>0</v>
      </c>
      <c r="D158" s="1"/>
      <c r="E158" s="1"/>
      <c r="F158" s="1"/>
      <c r="G158" s="1"/>
      <c r="H158" s="1"/>
      <c r="J158" s="124"/>
      <c r="K158" s="124"/>
      <c r="L158" s="124"/>
      <c r="M158" s="124"/>
    </row>
    <row r="159" spans="1:13" s="2" customFormat="1" ht="12.75" x14ac:dyDescent="0.25">
      <c r="A159" s="3" t="str">
        <f t="shared" si="38"/>
        <v xml:space="preserve"> VENTA DE ACTIVOS FINANCIEROS</v>
      </c>
      <c r="B159" s="31">
        <f t="shared" si="39"/>
        <v>0</v>
      </c>
      <c r="C159" s="31">
        <f t="shared" si="40"/>
        <v>0</v>
      </c>
      <c r="D159" s="1"/>
      <c r="E159" s="1"/>
      <c r="F159" s="1"/>
      <c r="G159" s="1"/>
      <c r="H159" s="1"/>
      <c r="J159" s="124"/>
      <c r="K159" s="124"/>
      <c r="L159" s="124"/>
      <c r="M159" s="124"/>
    </row>
    <row r="160" spans="1:13" s="2" customFormat="1" ht="12.75" x14ac:dyDescent="0.25">
      <c r="A160" s="3" t="str">
        <f t="shared" si="38"/>
        <v xml:space="preserve"> ENDEUDAMIENTO</v>
      </c>
      <c r="B160" s="31">
        <f t="shared" si="39"/>
        <v>0</v>
      </c>
      <c r="C160" s="31">
        <f t="shared" si="40"/>
        <v>0</v>
      </c>
      <c r="D160" s="1"/>
      <c r="E160" s="1"/>
      <c r="F160" s="1"/>
      <c r="G160" s="1"/>
      <c r="H160" s="1"/>
      <c r="J160" s="124"/>
      <c r="K160" s="124"/>
      <c r="L160" s="124"/>
      <c r="M160" s="124"/>
    </row>
    <row r="161" spans="1:13" s="2" customFormat="1" ht="12.75" x14ac:dyDescent="0.25">
      <c r="A161" s="3" t="str">
        <f t="shared" si="38"/>
        <v xml:space="preserve"> SALDO DE BALANCE</v>
      </c>
      <c r="B161" s="31">
        <f t="shared" si="39"/>
        <v>142.83360567029735</v>
      </c>
      <c r="C161" s="31">
        <f t="shared" si="40"/>
        <v>100.00003484781956</v>
      </c>
      <c r="D161" s="1"/>
      <c r="E161" s="1"/>
      <c r="F161" s="1"/>
      <c r="G161" s="1"/>
      <c r="H161" s="1"/>
      <c r="J161" s="124"/>
      <c r="K161" s="124"/>
      <c r="L161" s="124"/>
      <c r="M161" s="124"/>
    </row>
    <row r="162" spans="1:13" s="2" customFormat="1" ht="12.75" x14ac:dyDescent="0.25">
      <c r="A162" s="3"/>
      <c r="B162" s="1"/>
      <c r="C162" s="1"/>
      <c r="D162" s="1"/>
      <c r="E162" s="1"/>
      <c r="F162" s="1"/>
      <c r="G162" s="1"/>
      <c r="H162" s="1"/>
      <c r="J162" s="124"/>
      <c r="K162" s="124"/>
      <c r="L162" s="124"/>
      <c r="M162" s="124"/>
    </row>
    <row r="163" spans="1:13" s="2" customFormat="1" ht="12.75" x14ac:dyDescent="0.25">
      <c r="A163" s="3"/>
      <c r="B163" s="1"/>
      <c r="C163" s="1"/>
      <c r="D163" s="1"/>
      <c r="E163" s="1"/>
      <c r="F163" s="1"/>
      <c r="G163" s="1"/>
      <c r="H163" s="1"/>
      <c r="J163" s="124"/>
      <c r="K163" s="124"/>
      <c r="L163" s="124"/>
      <c r="M163" s="124"/>
    </row>
    <row r="164" spans="1:13" s="2" customFormat="1" ht="12.75" x14ac:dyDescent="0.25">
      <c r="A164" s="3"/>
      <c r="B164" s="1"/>
      <c r="C164" s="1"/>
      <c r="D164" s="1"/>
      <c r="E164" s="1"/>
      <c r="F164" s="1"/>
      <c r="G164" s="1"/>
      <c r="H164" s="1"/>
      <c r="J164" s="124"/>
      <c r="K164" s="124"/>
      <c r="L164" s="124"/>
      <c r="M164" s="124"/>
    </row>
    <row r="167" spans="1:13" s="14" customFormat="1" ht="12.75" x14ac:dyDescent="0.25">
      <c r="A167" s="15" t="s">
        <v>27</v>
      </c>
      <c r="B167" s="13"/>
      <c r="C167" s="13"/>
      <c r="D167" s="13"/>
      <c r="E167" s="13"/>
      <c r="F167" s="13"/>
      <c r="G167" s="13"/>
      <c r="H167" s="13"/>
      <c r="J167" s="126"/>
      <c r="K167" s="126"/>
      <c r="L167" s="126"/>
      <c r="M167" s="126"/>
    </row>
    <row r="168" spans="1:13" s="2" customFormat="1" ht="12.75" x14ac:dyDescent="0.25">
      <c r="A168" s="3"/>
      <c r="B168" s="1"/>
      <c r="C168" s="1"/>
      <c r="D168" s="1"/>
      <c r="E168" s="1"/>
      <c r="F168" s="1"/>
      <c r="G168" s="1"/>
      <c r="H168" s="1"/>
      <c r="J168" s="124"/>
      <c r="K168" s="124"/>
      <c r="L168" s="124"/>
      <c r="M168" s="124"/>
    </row>
    <row r="169" spans="1:13" s="2" customFormat="1" ht="12.75" x14ac:dyDescent="0.25">
      <c r="A169" s="12" t="s">
        <v>1</v>
      </c>
      <c r="B169" s="1"/>
      <c r="C169" s="1"/>
      <c r="D169" s="1"/>
      <c r="E169" s="1"/>
      <c r="F169" s="1"/>
      <c r="G169" s="1"/>
      <c r="H169" s="1"/>
      <c r="J169" s="124"/>
      <c r="K169" s="124"/>
      <c r="L169" s="124"/>
      <c r="M169" s="124"/>
    </row>
    <row r="170" spans="1:13" s="2" customFormat="1" ht="38.25" x14ac:dyDescent="0.25">
      <c r="A170" s="4" t="s">
        <v>2</v>
      </c>
      <c r="B170" s="5" t="s">
        <v>3</v>
      </c>
      <c r="C170" s="6" t="s">
        <v>4</v>
      </c>
      <c r="D170" s="7" t="s">
        <v>47</v>
      </c>
      <c r="E170" s="8" t="s">
        <v>48</v>
      </c>
      <c r="F170" s="6" t="s">
        <v>49</v>
      </c>
      <c r="G170" s="5" t="s">
        <v>8</v>
      </c>
      <c r="H170" s="5" t="s">
        <v>9</v>
      </c>
      <c r="J170" s="124" t="s">
        <v>50</v>
      </c>
      <c r="K170" s="124"/>
      <c r="L170" s="124"/>
      <c r="M170" s="124"/>
    </row>
    <row r="171" spans="1:13" s="2" customFormat="1" ht="25.5" x14ac:dyDescent="0.25">
      <c r="A171" s="9" t="str">
        <f>A9</f>
        <v>1. IMPUESTOS Y CONTRIBUCIONES OBLIGATORIAS</v>
      </c>
      <c r="B171" s="19">
        <v>0</v>
      </c>
      <c r="C171" s="20">
        <f>J171+B171</f>
        <v>0</v>
      </c>
      <c r="D171" s="21">
        <v>0</v>
      </c>
      <c r="E171" s="22">
        <v>0</v>
      </c>
      <c r="F171" s="20">
        <f>E171+D171</f>
        <v>0</v>
      </c>
      <c r="G171" s="19">
        <f>C171-F171</f>
        <v>0</v>
      </c>
      <c r="H171" s="50">
        <v>0</v>
      </c>
      <c r="J171" s="124"/>
      <c r="K171" s="124"/>
      <c r="L171" s="124"/>
      <c r="M171" s="124"/>
    </row>
    <row r="172" spans="1:13" s="2" customFormat="1" ht="12.75" x14ac:dyDescent="0.25">
      <c r="A172" s="9" t="str">
        <f t="shared" ref="A172:A179" si="41">A10</f>
        <v>2. CONTRIBUCIONES SOCIALES</v>
      </c>
      <c r="B172" s="23">
        <v>0</v>
      </c>
      <c r="C172" s="24">
        <f t="shared" ref="C172:C180" si="42">J172+B172</f>
        <v>0</v>
      </c>
      <c r="D172" s="25">
        <v>0</v>
      </c>
      <c r="E172" s="26">
        <v>0</v>
      </c>
      <c r="F172" s="20">
        <f t="shared" ref="F172:F180" si="43">E172+D172</f>
        <v>0</v>
      </c>
      <c r="G172" s="19">
        <f>C172-F172</f>
        <v>0</v>
      </c>
      <c r="H172" s="50">
        <v>0</v>
      </c>
      <c r="J172" s="124"/>
      <c r="K172" s="124"/>
      <c r="L172" s="124"/>
      <c r="M172" s="124"/>
    </row>
    <row r="173" spans="1:13" s="2" customFormat="1" ht="25.5" x14ac:dyDescent="0.25">
      <c r="A173" s="9" t="str">
        <f t="shared" si="41"/>
        <v>3. VENTA DE BIENES Y SERVICOIS Y DERECHOS ADMINISTRATIVOS</v>
      </c>
      <c r="B173" s="19">
        <v>6033009</v>
      </c>
      <c r="C173" s="20">
        <f t="shared" si="42"/>
        <v>6033009</v>
      </c>
      <c r="D173" s="21">
        <v>0</v>
      </c>
      <c r="E173" s="22">
        <v>38687.42</v>
      </c>
      <c r="F173" s="20">
        <f t="shared" si="43"/>
        <v>38687.42</v>
      </c>
      <c r="G173" s="19">
        <f t="shared" ref="G173:G178" si="44">C173-F173</f>
        <v>5994321.5800000001</v>
      </c>
      <c r="H173" s="51">
        <f>F173/C173*100</f>
        <v>0.64126242808522249</v>
      </c>
      <c r="J173" s="124"/>
      <c r="K173" s="124"/>
      <c r="L173" s="124"/>
      <c r="M173" s="124"/>
    </row>
    <row r="174" spans="1:13" s="2" customFormat="1" ht="12.75" x14ac:dyDescent="0.25">
      <c r="A174" s="9" t="str">
        <f t="shared" si="41"/>
        <v>4. DONACIONES Y TRANSFERENCIAS</v>
      </c>
      <c r="B174" s="20">
        <v>0</v>
      </c>
      <c r="C174" s="28">
        <f t="shared" si="42"/>
        <v>0</v>
      </c>
      <c r="D174" s="29">
        <v>0</v>
      </c>
      <c r="E174" s="30">
        <v>0</v>
      </c>
      <c r="F174" s="20">
        <f t="shared" si="43"/>
        <v>0</v>
      </c>
      <c r="G174" s="19">
        <f>C174-F174</f>
        <v>0</v>
      </c>
      <c r="H174" s="51">
        <v>0</v>
      </c>
      <c r="J174" s="124"/>
      <c r="K174" s="124"/>
      <c r="L174" s="124"/>
      <c r="M174" s="124"/>
    </row>
    <row r="175" spans="1:13" s="2" customFormat="1" ht="12.75" x14ac:dyDescent="0.25">
      <c r="A175" s="9" t="str">
        <f t="shared" si="41"/>
        <v>5. OTROS INGRESOS</v>
      </c>
      <c r="B175" s="27">
        <v>148859</v>
      </c>
      <c r="C175" s="20">
        <f t="shared" si="42"/>
        <v>148859</v>
      </c>
      <c r="D175" s="21">
        <v>0</v>
      </c>
      <c r="E175" s="22">
        <v>70.819999999999993</v>
      </c>
      <c r="F175" s="20">
        <f t="shared" si="43"/>
        <v>70.819999999999993</v>
      </c>
      <c r="G175" s="19">
        <f>C175-F175</f>
        <v>148788.18</v>
      </c>
      <c r="H175" s="51">
        <f t="shared" ref="H175:H179" si="45">F175/C175*100</f>
        <v>4.7575222190126221E-2</v>
      </c>
      <c r="J175" s="124"/>
      <c r="K175" s="124"/>
      <c r="L175" s="124"/>
      <c r="M175" s="124"/>
    </row>
    <row r="176" spans="1:13" s="2" customFormat="1" ht="12.75" x14ac:dyDescent="0.25">
      <c r="A176" s="9" t="str">
        <f t="shared" si="41"/>
        <v>6. VENTA DE ACTIVOS NO FINANCIEROS</v>
      </c>
      <c r="B176" s="19">
        <v>0</v>
      </c>
      <c r="C176" s="24">
        <f t="shared" si="42"/>
        <v>0</v>
      </c>
      <c r="D176" s="25">
        <v>0</v>
      </c>
      <c r="E176" s="26">
        <v>0</v>
      </c>
      <c r="F176" s="20">
        <f t="shared" si="43"/>
        <v>0</v>
      </c>
      <c r="G176" s="19">
        <f t="shared" si="44"/>
        <v>0</v>
      </c>
      <c r="H176" s="51">
        <v>0</v>
      </c>
      <c r="J176" s="124"/>
      <c r="K176" s="124"/>
      <c r="L176" s="124"/>
      <c r="M176" s="124"/>
    </row>
    <row r="177" spans="1:13" s="2" customFormat="1" ht="12.75" x14ac:dyDescent="0.25">
      <c r="A177" s="9" t="str">
        <f t="shared" si="41"/>
        <v>7. VENTA DE ACTIVOS FINANCIEROS</v>
      </c>
      <c r="B177" s="19">
        <v>0</v>
      </c>
      <c r="C177" s="20">
        <f t="shared" si="42"/>
        <v>0</v>
      </c>
      <c r="D177" s="21">
        <v>0</v>
      </c>
      <c r="E177" s="22">
        <v>0</v>
      </c>
      <c r="F177" s="20">
        <f t="shared" si="43"/>
        <v>0</v>
      </c>
      <c r="G177" s="19">
        <f>C177-F177</f>
        <v>0</v>
      </c>
      <c r="H177" s="51">
        <v>0</v>
      </c>
      <c r="J177" s="124"/>
      <c r="K177" s="124"/>
      <c r="L177" s="124"/>
      <c r="M177" s="124"/>
    </row>
    <row r="178" spans="1:13" s="2" customFormat="1" ht="12.75" x14ac:dyDescent="0.25">
      <c r="A178" s="9" t="str">
        <f t="shared" si="41"/>
        <v>8. ENDEUDAMIENTO</v>
      </c>
      <c r="B178" s="19">
        <v>0</v>
      </c>
      <c r="C178" s="20">
        <f t="shared" si="42"/>
        <v>0</v>
      </c>
      <c r="D178" s="21">
        <v>0</v>
      </c>
      <c r="E178" s="22">
        <v>0</v>
      </c>
      <c r="F178" s="20">
        <f t="shared" si="43"/>
        <v>0</v>
      </c>
      <c r="G178" s="19">
        <f t="shared" si="44"/>
        <v>0</v>
      </c>
      <c r="H178" s="51">
        <v>0</v>
      </c>
      <c r="J178" s="124"/>
      <c r="K178" s="124"/>
      <c r="L178" s="124"/>
      <c r="M178" s="124"/>
    </row>
    <row r="179" spans="1:13" s="2" customFormat="1" ht="12.75" x14ac:dyDescent="0.25">
      <c r="A179" s="9" t="str">
        <f t="shared" si="41"/>
        <v>9. SALDO DE BALANCE</v>
      </c>
      <c r="B179" s="27">
        <v>0</v>
      </c>
      <c r="C179" s="28">
        <f t="shared" si="42"/>
        <v>703173</v>
      </c>
      <c r="D179" s="29">
        <v>0</v>
      </c>
      <c r="E179" s="30">
        <v>1004367.35</v>
      </c>
      <c r="F179" s="20">
        <f t="shared" si="43"/>
        <v>1004367.35</v>
      </c>
      <c r="G179" s="19">
        <f>C179-F179</f>
        <v>-301194.34999999998</v>
      </c>
      <c r="H179" s="51">
        <f t="shared" si="45"/>
        <v>142.83360567029735</v>
      </c>
      <c r="J179" s="124">
        <v>703173</v>
      </c>
      <c r="K179" s="124"/>
      <c r="L179" s="124"/>
      <c r="M179" s="124"/>
    </row>
    <row r="180" spans="1:13" s="2" customFormat="1" ht="12.75" x14ac:dyDescent="0.25">
      <c r="A180" s="17" t="s">
        <v>13</v>
      </c>
      <c r="B180" s="41">
        <f>SUM(B171:B179)</f>
        <v>6181868</v>
      </c>
      <c r="C180" s="41">
        <f t="shared" si="42"/>
        <v>6885041</v>
      </c>
      <c r="D180" s="41">
        <v>0</v>
      </c>
      <c r="E180" s="41">
        <f t="shared" ref="E180" si="46">SUM(E171:E179)</f>
        <v>1043125.59</v>
      </c>
      <c r="F180" s="40">
        <f t="shared" si="43"/>
        <v>1043125.59</v>
      </c>
      <c r="G180" s="41">
        <f>C180-F180</f>
        <v>5841915.4100000001</v>
      </c>
      <c r="H180" s="52">
        <f>F180/C180*100</f>
        <v>15.150608253458476</v>
      </c>
      <c r="J180" s="124">
        <f>SUM(J171:J179)</f>
        <v>703173</v>
      </c>
      <c r="K180" s="124"/>
      <c r="L180" s="124"/>
      <c r="M180" s="124"/>
    </row>
    <row r="181" spans="1:13" s="2" customFormat="1" ht="12.75" x14ac:dyDescent="0.25">
      <c r="A181" s="3"/>
      <c r="B181" s="1"/>
      <c r="C181" s="1"/>
      <c r="D181" s="1"/>
      <c r="E181" s="1"/>
      <c r="F181" s="1"/>
      <c r="G181" s="1"/>
      <c r="H181" s="1"/>
      <c r="J181" s="124"/>
      <c r="K181" s="124"/>
      <c r="L181" s="124"/>
      <c r="M181" s="124"/>
    </row>
    <row r="182" spans="1:13" s="2" customFormat="1" ht="12.75" x14ac:dyDescent="0.25">
      <c r="A182" s="3"/>
      <c r="B182" s="1"/>
      <c r="C182" s="1"/>
      <c r="D182" s="1"/>
      <c r="E182" s="1"/>
      <c r="F182" s="1"/>
      <c r="G182" s="1"/>
      <c r="H182" s="1"/>
      <c r="J182" s="124"/>
      <c r="K182" s="124"/>
      <c r="L182" s="124"/>
      <c r="M182" s="124"/>
    </row>
    <row r="183" spans="1:13" s="2" customFormat="1" ht="12.75" x14ac:dyDescent="0.25">
      <c r="A183" s="12" t="s">
        <v>14</v>
      </c>
      <c r="B183" s="1"/>
      <c r="C183" s="1"/>
      <c r="D183" s="1"/>
      <c r="E183" s="1"/>
      <c r="F183" s="1"/>
      <c r="G183" s="1"/>
      <c r="H183" s="1"/>
      <c r="J183" s="124"/>
      <c r="K183" s="124"/>
      <c r="L183" s="124"/>
      <c r="M183" s="124"/>
    </row>
    <row r="184" spans="1:13" s="2" customFormat="1" ht="12.75" x14ac:dyDescent="0.25">
      <c r="A184" s="3"/>
      <c r="B184" s="1"/>
      <c r="C184" s="1"/>
      <c r="D184" s="1"/>
      <c r="E184" s="1"/>
      <c r="F184" s="1"/>
      <c r="G184" s="1"/>
      <c r="H184" s="1"/>
      <c r="J184" s="124"/>
      <c r="K184" s="124"/>
      <c r="L184" s="124"/>
      <c r="M184" s="124"/>
    </row>
    <row r="185" spans="1:13" s="2" customFormat="1" ht="12.75" x14ac:dyDescent="0.25">
      <c r="A185" s="3"/>
      <c r="B185" s="1"/>
      <c r="C185" s="1"/>
      <c r="D185" s="1"/>
      <c r="E185" s="1"/>
      <c r="F185" s="1"/>
      <c r="G185" s="1"/>
      <c r="H185" s="1"/>
      <c r="J185" s="124"/>
      <c r="K185" s="124"/>
      <c r="L185" s="124"/>
      <c r="M185" s="124"/>
    </row>
    <row r="186" spans="1:13" s="2" customFormat="1" ht="12.75" x14ac:dyDescent="0.25">
      <c r="A186" s="3"/>
      <c r="B186" s="1"/>
      <c r="C186" s="1"/>
      <c r="D186" s="1"/>
      <c r="E186" s="1"/>
      <c r="F186" s="1"/>
      <c r="G186" s="1"/>
      <c r="H186" s="1"/>
      <c r="J186" s="124"/>
      <c r="K186" s="124"/>
      <c r="L186" s="124"/>
      <c r="M186" s="124"/>
    </row>
    <row r="187" spans="1:13" s="2" customFormat="1" ht="12.75" x14ac:dyDescent="0.25">
      <c r="A187" s="3"/>
      <c r="B187" s="1"/>
      <c r="C187" s="1"/>
      <c r="D187" s="1"/>
      <c r="E187" s="1"/>
      <c r="F187" s="1"/>
      <c r="G187" s="1"/>
      <c r="H187" s="1"/>
      <c r="J187" s="124"/>
      <c r="K187" s="124"/>
      <c r="L187" s="124"/>
      <c r="M187" s="124"/>
    </row>
    <row r="188" spans="1:13" s="2" customFormat="1" ht="12.75" x14ac:dyDescent="0.25">
      <c r="A188" s="3"/>
      <c r="B188" s="1"/>
      <c r="C188" s="1"/>
      <c r="D188" s="1"/>
      <c r="E188" s="1"/>
      <c r="F188" s="1"/>
      <c r="G188" s="1"/>
      <c r="H188" s="1"/>
      <c r="J188" s="124"/>
      <c r="K188" s="124"/>
      <c r="L188" s="124"/>
      <c r="M188" s="124"/>
    </row>
    <row r="189" spans="1:13" s="2" customFormat="1" ht="12.75" x14ac:dyDescent="0.25">
      <c r="A189" s="3"/>
      <c r="B189" s="1"/>
      <c r="C189" s="1"/>
      <c r="D189" s="1"/>
      <c r="E189" s="1"/>
      <c r="F189" s="1"/>
      <c r="G189" s="1"/>
      <c r="H189" s="1"/>
      <c r="J189" s="124"/>
      <c r="K189" s="124"/>
      <c r="L189" s="124"/>
      <c r="M189" s="124"/>
    </row>
    <row r="190" spans="1:13" s="2" customFormat="1" ht="12.75" x14ac:dyDescent="0.25">
      <c r="A190" s="3"/>
      <c r="B190" s="1"/>
      <c r="C190" s="1"/>
      <c r="D190" s="1"/>
      <c r="E190" s="1"/>
      <c r="F190" s="1"/>
      <c r="G190" s="1"/>
      <c r="H190" s="1"/>
      <c r="J190" s="124"/>
      <c r="K190" s="124"/>
      <c r="L190" s="124"/>
      <c r="M190" s="124"/>
    </row>
    <row r="191" spans="1:13" s="2" customFormat="1" ht="12.75" x14ac:dyDescent="0.25">
      <c r="A191" s="3"/>
      <c r="B191" s="1"/>
      <c r="C191" s="1"/>
      <c r="D191" s="1"/>
      <c r="E191" s="1"/>
      <c r="F191" s="1"/>
      <c r="G191" s="1"/>
      <c r="H191" s="1"/>
      <c r="J191" s="124"/>
      <c r="K191" s="124"/>
      <c r="L191" s="124"/>
      <c r="M191" s="124"/>
    </row>
    <row r="192" spans="1:13" s="2" customFormat="1" ht="12.75" x14ac:dyDescent="0.25">
      <c r="A192" s="12" t="s">
        <v>15</v>
      </c>
      <c r="B192" s="1"/>
      <c r="C192" s="1"/>
      <c r="D192" s="1"/>
      <c r="E192" s="1"/>
      <c r="F192" s="1"/>
      <c r="G192" s="1"/>
      <c r="H192" s="1"/>
      <c r="J192" s="124"/>
      <c r="K192" s="124"/>
      <c r="L192" s="124"/>
      <c r="M192" s="124"/>
    </row>
    <row r="193" spans="1:13" s="2" customFormat="1" ht="25.5" x14ac:dyDescent="0.25">
      <c r="A193" s="3" t="str">
        <f>MID(A171,3,60)</f>
        <v xml:space="preserve"> IMPUESTOS Y CONTRIBUCIONES OBLIGATORIAS</v>
      </c>
      <c r="B193" s="31">
        <f>H171</f>
        <v>0</v>
      </c>
      <c r="C193" s="1"/>
      <c r="D193" s="1"/>
      <c r="E193" s="1"/>
      <c r="F193" s="1"/>
      <c r="G193" s="1"/>
      <c r="H193" s="1"/>
      <c r="J193" s="124"/>
      <c r="K193" s="124"/>
      <c r="L193" s="124"/>
      <c r="M193" s="124"/>
    </row>
    <row r="194" spans="1:13" s="2" customFormat="1" ht="12.75" x14ac:dyDescent="0.25">
      <c r="A194" s="3" t="str">
        <f t="shared" ref="A194:A201" si="47">MID(A172,3,60)</f>
        <v xml:space="preserve"> CONTRIBUCIONES SOCIALES</v>
      </c>
      <c r="B194" s="31">
        <f t="shared" ref="B194:B201" si="48">H172</f>
        <v>0</v>
      </c>
      <c r="C194" s="1"/>
      <c r="D194" s="1"/>
      <c r="E194" s="1"/>
      <c r="F194" s="1"/>
      <c r="G194" s="1"/>
      <c r="H194" s="1"/>
      <c r="J194" s="124"/>
      <c r="K194" s="124"/>
      <c r="L194" s="124"/>
      <c r="M194" s="124"/>
    </row>
    <row r="195" spans="1:13" s="2" customFormat="1" ht="25.5" x14ac:dyDescent="0.25">
      <c r="A195" s="3" t="str">
        <f t="shared" si="47"/>
        <v xml:space="preserve"> VENTA DE BIENES Y SERVICOIS Y DERECHOS ADMINISTRATIVOS</v>
      </c>
      <c r="B195" s="31">
        <f t="shared" si="48"/>
        <v>0.64126242808522249</v>
      </c>
      <c r="C195" s="1"/>
      <c r="D195" s="1"/>
      <c r="E195" s="1"/>
      <c r="F195" s="1"/>
      <c r="G195" s="1"/>
      <c r="H195" s="1"/>
      <c r="J195" s="124"/>
      <c r="K195" s="124"/>
      <c r="L195" s="124"/>
      <c r="M195" s="124"/>
    </row>
    <row r="196" spans="1:13" s="2" customFormat="1" ht="12.75" x14ac:dyDescent="0.25">
      <c r="A196" s="3" t="str">
        <f t="shared" si="47"/>
        <v xml:space="preserve"> DONACIONES Y TRANSFERENCIAS</v>
      </c>
      <c r="B196" s="31">
        <f t="shared" si="48"/>
        <v>0</v>
      </c>
      <c r="C196" s="1"/>
      <c r="D196" s="1"/>
      <c r="E196" s="1"/>
      <c r="F196" s="1"/>
      <c r="G196" s="1"/>
      <c r="H196" s="1"/>
      <c r="J196" s="124"/>
      <c r="K196" s="124"/>
      <c r="L196" s="124"/>
      <c r="M196" s="124"/>
    </row>
    <row r="197" spans="1:13" s="2" customFormat="1" ht="12.75" x14ac:dyDescent="0.25">
      <c r="A197" s="3" t="str">
        <f t="shared" si="47"/>
        <v xml:space="preserve"> OTROS INGRESOS</v>
      </c>
      <c r="B197" s="31">
        <f t="shared" si="48"/>
        <v>4.7575222190126221E-2</v>
      </c>
      <c r="C197" s="1"/>
      <c r="D197" s="1"/>
      <c r="E197" s="1"/>
      <c r="F197" s="1"/>
      <c r="G197" s="1"/>
      <c r="H197" s="1"/>
      <c r="J197" s="124"/>
      <c r="K197" s="124"/>
      <c r="L197" s="124"/>
      <c r="M197" s="124"/>
    </row>
    <row r="198" spans="1:13" s="2" customFormat="1" ht="12.75" x14ac:dyDescent="0.25">
      <c r="A198" s="3" t="str">
        <f t="shared" si="47"/>
        <v xml:space="preserve"> VENTA DE ACTIVOS NO FINANCIEROS</v>
      </c>
      <c r="B198" s="31">
        <f t="shared" si="48"/>
        <v>0</v>
      </c>
      <c r="C198" s="1"/>
      <c r="D198" s="1"/>
      <c r="E198" s="1"/>
      <c r="F198" s="1"/>
      <c r="G198" s="1"/>
      <c r="H198" s="1"/>
      <c r="J198" s="124"/>
      <c r="K198" s="124"/>
      <c r="L198" s="124"/>
      <c r="M198" s="124"/>
    </row>
    <row r="199" spans="1:13" s="2" customFormat="1" ht="12.75" x14ac:dyDescent="0.25">
      <c r="A199" s="3" t="str">
        <f t="shared" si="47"/>
        <v xml:space="preserve"> VENTA DE ACTIVOS FINANCIEROS</v>
      </c>
      <c r="B199" s="31">
        <f t="shared" si="48"/>
        <v>0</v>
      </c>
      <c r="C199" s="1"/>
      <c r="D199" s="1"/>
      <c r="E199" s="1"/>
      <c r="F199" s="1"/>
      <c r="G199" s="1"/>
      <c r="H199" s="1"/>
      <c r="J199" s="124"/>
      <c r="K199" s="124"/>
      <c r="L199" s="124"/>
      <c r="M199" s="124"/>
    </row>
    <row r="200" spans="1:13" s="2" customFormat="1" ht="12.75" x14ac:dyDescent="0.25">
      <c r="A200" s="3" t="str">
        <f t="shared" si="47"/>
        <v xml:space="preserve"> ENDEUDAMIENTO</v>
      </c>
      <c r="B200" s="31">
        <f t="shared" si="48"/>
        <v>0</v>
      </c>
      <c r="C200" s="1"/>
      <c r="D200" s="1"/>
      <c r="E200" s="1"/>
      <c r="F200" s="1"/>
      <c r="G200" s="1"/>
      <c r="H200" s="1"/>
      <c r="J200" s="124"/>
      <c r="K200" s="124"/>
      <c r="L200" s="124"/>
      <c r="M200" s="124"/>
    </row>
    <row r="201" spans="1:13" s="2" customFormat="1" ht="12.75" x14ac:dyDescent="0.25">
      <c r="A201" s="3" t="str">
        <f t="shared" si="47"/>
        <v xml:space="preserve"> SALDO DE BALANCE</v>
      </c>
      <c r="B201" s="31">
        <f t="shared" si="48"/>
        <v>142.83360567029735</v>
      </c>
      <c r="C201" s="1"/>
      <c r="D201" s="1"/>
      <c r="E201" s="1"/>
      <c r="F201" s="1"/>
      <c r="G201" s="1"/>
      <c r="H201" s="1"/>
      <c r="J201" s="124"/>
      <c r="K201" s="124"/>
      <c r="L201" s="124"/>
      <c r="M201" s="124"/>
    </row>
    <row r="202" spans="1:13" s="2" customFormat="1" ht="12.75" x14ac:dyDescent="0.25">
      <c r="A202" s="3"/>
      <c r="B202" s="1"/>
      <c r="C202" s="1"/>
      <c r="D202" s="1"/>
      <c r="E202" s="1"/>
      <c r="F202" s="1"/>
      <c r="G202" s="1"/>
      <c r="H202" s="1"/>
      <c r="J202" s="124"/>
      <c r="K202" s="124"/>
      <c r="L202" s="124"/>
      <c r="M202" s="124"/>
    </row>
    <row r="203" spans="1:13" s="2" customFormat="1" ht="12.75" x14ac:dyDescent="0.25">
      <c r="A203" s="3"/>
      <c r="B203" s="1"/>
      <c r="C203" s="1"/>
      <c r="D203" s="1"/>
      <c r="E203" s="1"/>
      <c r="F203" s="1"/>
      <c r="G203" s="1"/>
      <c r="H203" s="1"/>
      <c r="J203" s="124"/>
      <c r="K203" s="124"/>
      <c r="L203" s="124"/>
      <c r="M203" s="124"/>
    </row>
    <row r="204" spans="1:13" s="2" customFormat="1" ht="12.75" x14ac:dyDescent="0.25">
      <c r="A204" s="3"/>
      <c r="B204" s="1"/>
      <c r="C204" s="1"/>
      <c r="D204" s="1"/>
      <c r="E204" s="1"/>
      <c r="F204" s="1"/>
      <c r="G204" s="1"/>
      <c r="H204" s="1"/>
      <c r="J204" s="124"/>
      <c r="K204" s="124"/>
      <c r="L204" s="124"/>
      <c r="M204" s="124"/>
    </row>
    <row r="205" spans="1:13" s="2" customFormat="1" ht="12.75" x14ac:dyDescent="0.25">
      <c r="A205" s="3"/>
      <c r="B205" s="1"/>
      <c r="C205" s="1"/>
      <c r="D205" s="1"/>
      <c r="E205" s="1"/>
      <c r="F205" s="1"/>
      <c r="G205" s="1"/>
      <c r="H205" s="1"/>
      <c r="J205" s="124"/>
      <c r="K205" s="124"/>
      <c r="L205" s="124"/>
      <c r="M205" s="124"/>
    </row>
    <row r="206" spans="1:13" s="2" customFormat="1" ht="12.75" x14ac:dyDescent="0.25">
      <c r="A206" s="12" t="s">
        <v>19</v>
      </c>
      <c r="B206" s="1"/>
      <c r="C206" s="1"/>
      <c r="D206" s="1"/>
      <c r="E206" s="1"/>
      <c r="F206" s="1"/>
      <c r="G206" s="1"/>
      <c r="H206" s="1"/>
      <c r="J206" s="124"/>
      <c r="K206" s="124"/>
      <c r="L206" s="124"/>
      <c r="M206" s="124"/>
    </row>
    <row r="207" spans="1:13" s="2" customFormat="1" ht="12.75" x14ac:dyDescent="0.25">
      <c r="A207" s="3"/>
      <c r="B207" s="1" t="s">
        <v>20</v>
      </c>
      <c r="C207" s="1"/>
      <c r="D207" s="1"/>
      <c r="E207" s="1"/>
      <c r="F207" s="1"/>
      <c r="G207" s="1"/>
      <c r="H207" s="1"/>
      <c r="J207" s="124"/>
      <c r="K207" s="124"/>
      <c r="L207" s="124"/>
      <c r="M207" s="124"/>
    </row>
    <row r="208" spans="1:13" s="2" customFormat="1" ht="25.5" x14ac:dyDescent="0.25">
      <c r="A208" s="3" t="str">
        <f>A193</f>
        <v xml:space="preserve"> IMPUESTOS Y CONTRIBUCIONES OBLIGATORIAS</v>
      </c>
      <c r="B208" s="31">
        <f>B193</f>
        <v>0</v>
      </c>
      <c r="C208" s="1"/>
      <c r="D208" s="1"/>
      <c r="E208" s="1"/>
      <c r="F208" s="1"/>
      <c r="G208" s="1"/>
      <c r="H208" s="1"/>
      <c r="J208" s="124"/>
      <c r="K208" s="124"/>
      <c r="L208" s="124"/>
      <c r="M208" s="124"/>
    </row>
    <row r="209" spans="1:14" s="2" customFormat="1" ht="12.75" x14ac:dyDescent="0.25">
      <c r="A209" s="3" t="str">
        <f t="shared" ref="A209:B216" si="49">A194</f>
        <v xml:space="preserve"> CONTRIBUCIONES SOCIALES</v>
      </c>
      <c r="B209" s="31">
        <f t="shared" si="49"/>
        <v>0</v>
      </c>
      <c r="C209" s="1"/>
      <c r="D209" s="1"/>
      <c r="E209" s="1"/>
      <c r="F209" s="1"/>
      <c r="G209" s="1"/>
      <c r="H209" s="1"/>
      <c r="J209" s="124"/>
      <c r="K209" s="124"/>
      <c r="L209" s="124"/>
      <c r="M209" s="124"/>
    </row>
    <row r="210" spans="1:14" s="2" customFormat="1" ht="25.5" x14ac:dyDescent="0.25">
      <c r="A210" s="3" t="str">
        <f t="shared" si="49"/>
        <v xml:space="preserve"> VENTA DE BIENES Y SERVICOIS Y DERECHOS ADMINISTRATIVOS</v>
      </c>
      <c r="B210" s="31">
        <f t="shared" si="49"/>
        <v>0.64126242808522249</v>
      </c>
      <c r="C210" s="1"/>
      <c r="D210" s="1"/>
      <c r="E210" s="1"/>
      <c r="F210" s="1"/>
      <c r="G210" s="1"/>
      <c r="H210" s="1"/>
      <c r="J210" s="124"/>
      <c r="K210" s="124"/>
      <c r="L210" s="124"/>
      <c r="M210" s="124"/>
    </row>
    <row r="211" spans="1:14" s="2" customFormat="1" ht="12.75" x14ac:dyDescent="0.25">
      <c r="A211" s="3" t="str">
        <f t="shared" si="49"/>
        <v xml:space="preserve"> DONACIONES Y TRANSFERENCIAS</v>
      </c>
      <c r="B211" s="31">
        <f t="shared" si="49"/>
        <v>0</v>
      </c>
      <c r="C211" s="1"/>
      <c r="D211" s="1"/>
      <c r="E211" s="1"/>
      <c r="F211" s="1"/>
      <c r="G211" s="1"/>
      <c r="H211" s="1"/>
      <c r="J211" s="124"/>
      <c r="K211" s="124"/>
      <c r="L211" s="124"/>
      <c r="M211" s="124"/>
    </row>
    <row r="212" spans="1:14" s="2" customFormat="1" ht="12.75" x14ac:dyDescent="0.25">
      <c r="A212" s="3" t="str">
        <f t="shared" si="49"/>
        <v xml:space="preserve"> OTROS INGRESOS</v>
      </c>
      <c r="B212" s="31">
        <f t="shared" si="49"/>
        <v>4.7575222190126221E-2</v>
      </c>
      <c r="C212" s="1"/>
      <c r="D212" s="1"/>
      <c r="E212" s="1"/>
      <c r="F212" s="1"/>
      <c r="G212" s="1"/>
      <c r="H212" s="1"/>
      <c r="J212" s="124"/>
      <c r="K212" s="124"/>
      <c r="L212" s="124"/>
      <c r="M212" s="124"/>
    </row>
    <row r="213" spans="1:14" s="2" customFormat="1" ht="12.75" x14ac:dyDescent="0.25">
      <c r="A213" s="3" t="str">
        <f t="shared" si="49"/>
        <v xml:space="preserve"> VENTA DE ACTIVOS NO FINANCIEROS</v>
      </c>
      <c r="B213" s="31">
        <f t="shared" si="49"/>
        <v>0</v>
      </c>
      <c r="C213" s="1"/>
      <c r="D213" s="1"/>
      <c r="E213" s="1"/>
      <c r="F213" s="1"/>
      <c r="G213" s="1"/>
      <c r="H213" s="1"/>
      <c r="J213" s="124"/>
      <c r="K213" s="124"/>
      <c r="L213" s="124"/>
      <c r="M213" s="124"/>
    </row>
    <row r="214" spans="1:14" s="2" customFormat="1" ht="12.75" x14ac:dyDescent="0.25">
      <c r="A214" s="3" t="str">
        <f t="shared" si="49"/>
        <v xml:space="preserve"> VENTA DE ACTIVOS FINANCIEROS</v>
      </c>
      <c r="B214" s="31">
        <f t="shared" si="49"/>
        <v>0</v>
      </c>
      <c r="C214" s="1"/>
      <c r="D214" s="1"/>
      <c r="E214" s="1"/>
      <c r="F214" s="1"/>
      <c r="G214" s="1"/>
      <c r="H214" s="1"/>
      <c r="J214" s="124"/>
      <c r="K214" s="124"/>
      <c r="L214" s="124"/>
      <c r="M214" s="124"/>
    </row>
    <row r="215" spans="1:14" s="2" customFormat="1" ht="12.75" x14ac:dyDescent="0.25">
      <c r="A215" s="3" t="str">
        <f t="shared" si="49"/>
        <v xml:space="preserve"> ENDEUDAMIENTO</v>
      </c>
      <c r="B215" s="31">
        <f t="shared" si="49"/>
        <v>0</v>
      </c>
      <c r="C215" s="1"/>
      <c r="D215" s="1"/>
      <c r="E215" s="1"/>
      <c r="F215" s="1"/>
      <c r="G215" s="1"/>
      <c r="H215" s="1"/>
      <c r="J215" s="124"/>
      <c r="K215" s="124"/>
      <c r="L215" s="124"/>
      <c r="M215" s="124"/>
    </row>
    <row r="216" spans="1:14" s="2" customFormat="1" ht="12.75" x14ac:dyDescent="0.25">
      <c r="A216" s="3" t="str">
        <f t="shared" si="49"/>
        <v xml:space="preserve"> SALDO DE BALANCE</v>
      </c>
      <c r="B216" s="31">
        <f t="shared" si="49"/>
        <v>142.83360567029735</v>
      </c>
      <c r="C216" s="1"/>
      <c r="D216" s="1"/>
      <c r="E216" s="1"/>
      <c r="F216" s="1"/>
      <c r="G216" s="1"/>
      <c r="H216" s="1"/>
      <c r="J216" s="124"/>
      <c r="K216" s="124"/>
      <c r="L216" s="124"/>
      <c r="M216" s="124"/>
    </row>
    <row r="217" spans="1:14" s="2" customFormat="1" ht="12.75" x14ac:dyDescent="0.25">
      <c r="A217" s="3"/>
      <c r="B217" s="1"/>
      <c r="C217" s="1"/>
      <c r="D217" s="1"/>
      <c r="E217" s="1"/>
      <c r="F217" s="1"/>
      <c r="G217" s="1"/>
      <c r="H217" s="1"/>
      <c r="J217" s="124"/>
      <c r="K217" s="124"/>
      <c r="L217" s="124"/>
      <c r="M217" s="124"/>
    </row>
    <row r="218" spans="1:14" s="2" customFormat="1" ht="12.75" x14ac:dyDescent="0.25">
      <c r="A218" s="3"/>
      <c r="B218" s="1"/>
      <c r="C218" s="1"/>
      <c r="D218" s="1"/>
      <c r="E218" s="1"/>
      <c r="F218" s="1"/>
      <c r="G218" s="1"/>
      <c r="H218" s="1"/>
      <c r="J218" s="124"/>
      <c r="K218" s="124"/>
      <c r="L218" s="124"/>
      <c r="M218" s="124"/>
    </row>
    <row r="219" spans="1:14" s="2" customFormat="1" ht="12.75" x14ac:dyDescent="0.25">
      <c r="A219" s="3"/>
      <c r="B219" s="1"/>
      <c r="C219" s="1"/>
      <c r="D219" s="1"/>
      <c r="E219" s="1"/>
      <c r="F219" s="1"/>
      <c r="G219" s="1"/>
      <c r="H219" s="1"/>
      <c r="J219" s="124"/>
      <c r="K219" s="124"/>
      <c r="L219" s="124"/>
      <c r="M219" s="124"/>
    </row>
    <row r="220" spans="1:14" hidden="1" x14ac:dyDescent="0.25"/>
    <row r="221" spans="1:14" hidden="1" x14ac:dyDescent="0.25"/>
    <row r="222" spans="1:14" s="75" customFormat="1" hidden="1" x14ac:dyDescent="0.25">
      <c r="A222" s="75" t="s">
        <v>71</v>
      </c>
      <c r="J222" s="130" t="s">
        <v>71</v>
      </c>
      <c r="K222" s="131"/>
      <c r="L222" s="131"/>
      <c r="M222" s="131"/>
      <c r="N222" s="74"/>
    </row>
    <row r="223" spans="1:14" hidden="1" x14ac:dyDescent="0.25">
      <c r="A223" s="53" t="s">
        <v>61</v>
      </c>
      <c r="B223" s="59" t="s">
        <v>62</v>
      </c>
      <c r="C223" s="60" t="s">
        <v>63</v>
      </c>
      <c r="D223" s="60" t="s">
        <v>64</v>
      </c>
      <c r="E223" s="61" t="s">
        <v>65</v>
      </c>
      <c r="F223" s="63"/>
      <c r="G223" s="63"/>
      <c r="H223" s="63"/>
      <c r="I223" s="63"/>
      <c r="K223" s="133"/>
      <c r="L223" s="133"/>
      <c r="M223" s="133"/>
      <c r="N223" s="63"/>
    </row>
    <row r="224" spans="1:14" hidden="1" x14ac:dyDescent="0.25">
      <c r="A224" s="53" t="s">
        <v>66</v>
      </c>
      <c r="B224" s="59">
        <v>6033009</v>
      </c>
      <c r="C224" s="60">
        <v>0</v>
      </c>
      <c r="D224" s="60">
        <v>6033009</v>
      </c>
      <c r="E224" s="61">
        <v>12959.92</v>
      </c>
      <c r="F224" s="63"/>
      <c r="G224" s="63"/>
      <c r="H224" s="63"/>
      <c r="I224" s="63"/>
      <c r="K224" s="133"/>
      <c r="L224" s="133"/>
      <c r="M224" s="133"/>
      <c r="N224" s="63"/>
    </row>
    <row r="225" spans="1:14" hidden="1" x14ac:dyDescent="0.25">
      <c r="A225" s="56" t="s">
        <v>67</v>
      </c>
      <c r="B225" s="62">
        <v>148859</v>
      </c>
      <c r="C225" s="63">
        <v>0</v>
      </c>
      <c r="D225" s="63">
        <v>148859</v>
      </c>
      <c r="E225" s="64">
        <v>67.8</v>
      </c>
      <c r="F225" s="63"/>
      <c r="G225" s="63"/>
      <c r="H225" s="63"/>
      <c r="I225" s="63"/>
      <c r="K225" s="133"/>
      <c r="L225" s="133"/>
      <c r="M225" s="133"/>
      <c r="N225" s="63"/>
    </row>
    <row r="226" spans="1:14" hidden="1" x14ac:dyDescent="0.25">
      <c r="A226" s="56" t="s">
        <v>68</v>
      </c>
      <c r="B226" s="62">
        <v>0</v>
      </c>
      <c r="C226" s="63">
        <v>0</v>
      </c>
      <c r="D226" s="63">
        <v>0</v>
      </c>
      <c r="E226" s="64">
        <v>1004367.35</v>
      </c>
      <c r="F226" s="63"/>
      <c r="G226" s="63"/>
      <c r="H226" s="63"/>
      <c r="I226" s="63"/>
      <c r="K226" s="133"/>
      <c r="L226" s="133"/>
      <c r="M226" s="133"/>
      <c r="N226" s="63"/>
    </row>
    <row r="227" spans="1:14" hidden="1" x14ac:dyDescent="0.25">
      <c r="A227" s="56" t="s">
        <v>69</v>
      </c>
      <c r="B227" s="62"/>
      <c r="C227" s="63"/>
      <c r="D227" s="63"/>
      <c r="E227" s="64"/>
      <c r="F227" s="63"/>
      <c r="G227" s="63"/>
      <c r="H227" s="63"/>
      <c r="I227" s="63"/>
      <c r="K227" s="133"/>
      <c r="L227" s="133"/>
      <c r="M227" s="133"/>
      <c r="N227" s="63"/>
    </row>
    <row r="228" spans="1:14" hidden="1" x14ac:dyDescent="0.25">
      <c r="A228" s="57" t="s">
        <v>70</v>
      </c>
      <c r="B228" s="65">
        <v>6181868</v>
      </c>
      <c r="C228" s="66">
        <v>0</v>
      </c>
      <c r="D228" s="66">
        <v>6181868</v>
      </c>
      <c r="E228" s="68">
        <v>1017395.07</v>
      </c>
      <c r="F228" s="63"/>
      <c r="G228" s="63"/>
      <c r="H228" s="63"/>
      <c r="I228" s="63"/>
      <c r="K228" s="133"/>
      <c r="L228" s="133"/>
      <c r="M228" s="133"/>
      <c r="N228" s="63"/>
    </row>
    <row r="229" spans="1:14" s="75" customFormat="1" hidden="1" x14ac:dyDescent="0.25">
      <c r="A229" s="73" t="s">
        <v>72</v>
      </c>
      <c r="B229" s="74"/>
      <c r="C229" s="74"/>
      <c r="D229" s="74"/>
      <c r="E229" s="74"/>
      <c r="F229" s="74"/>
      <c r="G229" s="74"/>
      <c r="H229" s="74"/>
      <c r="I229" s="74"/>
      <c r="J229" s="134" t="s">
        <v>72</v>
      </c>
      <c r="K229" s="131"/>
      <c r="L229" s="131"/>
      <c r="M229" s="131"/>
      <c r="N229" s="74"/>
    </row>
    <row r="230" spans="1:14" hidden="1" x14ac:dyDescent="0.25">
      <c r="A230" s="53" t="s">
        <v>61</v>
      </c>
      <c r="B230" s="59" t="s">
        <v>62</v>
      </c>
      <c r="C230" s="60" t="s">
        <v>63</v>
      </c>
      <c r="D230" s="60" t="s">
        <v>64</v>
      </c>
      <c r="E230" s="61" t="s">
        <v>65</v>
      </c>
      <c r="F230" s="63"/>
      <c r="G230" s="63"/>
      <c r="H230" s="63"/>
      <c r="I230" s="63"/>
      <c r="K230" s="133"/>
      <c r="L230" s="133"/>
      <c r="M230" s="133"/>
      <c r="N230" s="63"/>
    </row>
    <row r="231" spans="1:14" hidden="1" x14ac:dyDescent="0.25">
      <c r="A231" s="53" t="s">
        <v>66</v>
      </c>
      <c r="B231" s="59">
        <v>6033009</v>
      </c>
      <c r="C231" s="60">
        <v>0</v>
      </c>
      <c r="D231" s="60">
        <v>6033009</v>
      </c>
      <c r="E231" s="61">
        <v>17046.900000000001</v>
      </c>
      <c r="F231" s="63"/>
      <c r="G231" s="63"/>
      <c r="H231" s="63"/>
      <c r="I231" s="63"/>
      <c r="K231" s="133"/>
      <c r="L231" s="133"/>
      <c r="M231" s="133"/>
      <c r="N231" s="63"/>
    </row>
    <row r="232" spans="1:14" hidden="1" x14ac:dyDescent="0.25">
      <c r="A232" s="56" t="s">
        <v>67</v>
      </c>
      <c r="B232" s="62">
        <v>148859</v>
      </c>
      <c r="C232" s="63">
        <v>0</v>
      </c>
      <c r="D232" s="63">
        <v>148859</v>
      </c>
      <c r="E232" s="64">
        <v>0</v>
      </c>
      <c r="F232" s="63"/>
      <c r="G232" s="63"/>
      <c r="H232" s="63"/>
      <c r="I232" s="63"/>
      <c r="K232" s="133"/>
      <c r="L232" s="133"/>
      <c r="M232" s="133"/>
      <c r="N232" s="63"/>
    </row>
    <row r="233" spans="1:14" hidden="1" x14ac:dyDescent="0.25">
      <c r="A233" s="56" t="s">
        <v>68</v>
      </c>
      <c r="B233" s="62">
        <v>0</v>
      </c>
      <c r="C233" s="63">
        <v>703173</v>
      </c>
      <c r="D233" s="63">
        <v>703173</v>
      </c>
      <c r="E233" s="64">
        <v>0</v>
      </c>
      <c r="F233" s="63"/>
      <c r="G233" s="63"/>
      <c r="H233" s="63"/>
      <c r="I233" s="63"/>
      <c r="K233" s="133"/>
      <c r="L233" s="133"/>
      <c r="M233" s="133"/>
      <c r="N233" s="63"/>
    </row>
    <row r="234" spans="1:14" hidden="1" x14ac:dyDescent="0.25">
      <c r="A234" s="56" t="s">
        <v>69</v>
      </c>
      <c r="B234" s="62"/>
      <c r="C234" s="63"/>
      <c r="D234" s="63"/>
      <c r="E234" s="64"/>
      <c r="F234" s="63"/>
      <c r="G234" s="63"/>
      <c r="H234" s="63"/>
      <c r="I234" s="63"/>
      <c r="K234" s="133"/>
      <c r="L234" s="133"/>
      <c r="M234" s="133"/>
      <c r="N234" s="63"/>
    </row>
    <row r="235" spans="1:14" hidden="1" x14ac:dyDescent="0.25">
      <c r="A235" s="57" t="s">
        <v>70</v>
      </c>
      <c r="B235" s="65">
        <v>6181868</v>
      </c>
      <c r="C235" s="66">
        <v>703173</v>
      </c>
      <c r="D235" s="66">
        <v>6885041</v>
      </c>
      <c r="E235" s="68">
        <v>17046.900000000001</v>
      </c>
      <c r="F235" s="63"/>
      <c r="G235" s="63"/>
      <c r="H235" s="63"/>
      <c r="I235" s="63"/>
      <c r="K235" s="133"/>
      <c r="L235" s="133"/>
      <c r="M235" s="133"/>
      <c r="N235" s="63"/>
    </row>
    <row r="236" spans="1:14" s="75" customFormat="1" hidden="1" x14ac:dyDescent="0.25">
      <c r="A236" s="73" t="s">
        <v>73</v>
      </c>
      <c r="B236" s="74"/>
      <c r="C236" s="74"/>
      <c r="D236" s="74"/>
      <c r="E236" s="74"/>
      <c r="F236" s="74"/>
      <c r="G236" s="74"/>
      <c r="H236" s="74"/>
      <c r="I236" s="74"/>
      <c r="J236" s="134" t="s">
        <v>73</v>
      </c>
      <c r="K236" s="131"/>
      <c r="L236" s="131"/>
      <c r="M236" s="131"/>
      <c r="N236" s="74"/>
    </row>
    <row r="237" spans="1:14" hidden="1" x14ac:dyDescent="0.25">
      <c r="A237" s="53" t="s">
        <v>61</v>
      </c>
      <c r="B237" s="59" t="s">
        <v>62</v>
      </c>
      <c r="C237" s="60" t="s">
        <v>63</v>
      </c>
      <c r="D237" s="60" t="s">
        <v>64</v>
      </c>
      <c r="E237" s="61" t="s">
        <v>65</v>
      </c>
      <c r="F237" s="63"/>
      <c r="G237" s="63"/>
      <c r="H237" s="63"/>
      <c r="I237" s="63"/>
      <c r="K237" s="133"/>
      <c r="L237" s="133"/>
      <c r="M237" s="133"/>
      <c r="N237" s="63"/>
    </row>
    <row r="238" spans="1:14" hidden="1" x14ac:dyDescent="0.25">
      <c r="A238" s="53" t="s">
        <v>66</v>
      </c>
      <c r="B238" s="59">
        <v>6033009</v>
      </c>
      <c r="C238" s="60">
        <v>0</v>
      </c>
      <c r="D238" s="60">
        <v>6033009</v>
      </c>
      <c r="E238" s="61">
        <v>8680.6</v>
      </c>
      <c r="F238" s="63"/>
      <c r="G238" s="63"/>
      <c r="H238" s="63"/>
      <c r="I238" s="63"/>
      <c r="K238" s="133"/>
      <c r="L238" s="133"/>
      <c r="M238" s="133"/>
      <c r="N238" s="63"/>
    </row>
    <row r="239" spans="1:14" hidden="1" x14ac:dyDescent="0.25">
      <c r="A239" s="56" t="s">
        <v>67</v>
      </c>
      <c r="B239" s="62">
        <v>148859</v>
      </c>
      <c r="C239" s="63">
        <v>0</v>
      </c>
      <c r="D239" s="63">
        <v>148859</v>
      </c>
      <c r="E239" s="64">
        <v>3.02</v>
      </c>
      <c r="F239" s="63"/>
      <c r="G239" s="63"/>
      <c r="H239" s="63"/>
      <c r="I239" s="63"/>
      <c r="K239" s="133"/>
      <c r="L239" s="133"/>
      <c r="M239" s="133"/>
      <c r="N239" s="63"/>
    </row>
    <row r="240" spans="1:14" hidden="1" x14ac:dyDescent="0.25">
      <c r="A240" s="56" t="s">
        <v>69</v>
      </c>
      <c r="B240" s="62"/>
      <c r="C240" s="63"/>
      <c r="D240" s="63"/>
      <c r="E240" s="64"/>
      <c r="F240" s="63"/>
      <c r="G240" s="71" t="s">
        <v>64</v>
      </c>
      <c r="H240" s="71" t="s">
        <v>65</v>
      </c>
      <c r="I240" s="63"/>
      <c r="K240" s="133"/>
      <c r="L240" s="133"/>
      <c r="M240" s="133"/>
      <c r="N240" s="63"/>
    </row>
    <row r="241" spans="1:14" hidden="1" x14ac:dyDescent="0.25">
      <c r="A241" s="57" t="s">
        <v>70</v>
      </c>
      <c r="B241" s="65">
        <v>6181868</v>
      </c>
      <c r="C241" s="66">
        <v>0</v>
      </c>
      <c r="D241" s="66">
        <v>6181868</v>
      </c>
      <c r="E241" s="68">
        <v>8683.6200000000008</v>
      </c>
      <c r="F241" s="63"/>
      <c r="G241" s="70">
        <f>D235</f>
        <v>6885041</v>
      </c>
      <c r="H241" s="70">
        <f>SUM(E241,E235,E228)</f>
        <v>1043125.59</v>
      </c>
      <c r="I241" s="63"/>
      <c r="K241" s="133"/>
      <c r="L241" s="133"/>
      <c r="M241" s="133"/>
      <c r="N241" s="63"/>
    </row>
    <row r="242" spans="1:14" hidden="1" x14ac:dyDescent="0.25">
      <c r="B242" s="63"/>
      <c r="C242" s="63"/>
      <c r="D242" s="63"/>
      <c r="E242" s="63"/>
      <c r="F242" s="63"/>
      <c r="G242" s="63"/>
      <c r="H242" s="63"/>
      <c r="I242" s="63"/>
      <c r="K242" s="133"/>
      <c r="L242" s="133"/>
      <c r="M242" s="133"/>
      <c r="N242" s="63"/>
    </row>
    <row r="243" spans="1:14" s="75" customFormat="1" hidden="1" x14ac:dyDescent="0.25">
      <c r="A243" s="75" t="s">
        <v>75</v>
      </c>
      <c r="B243" s="74"/>
      <c r="C243" s="74"/>
      <c r="D243" s="74"/>
      <c r="E243" s="74"/>
      <c r="F243" s="74"/>
      <c r="G243" s="74"/>
      <c r="H243" s="74"/>
      <c r="I243" s="74"/>
      <c r="J243" s="130" t="s">
        <v>75</v>
      </c>
      <c r="K243" s="131"/>
      <c r="L243" s="131"/>
      <c r="M243" s="131"/>
      <c r="N243" s="74"/>
    </row>
    <row r="244" spans="1:14" hidden="1" x14ac:dyDescent="0.25">
      <c r="A244" s="53" t="s">
        <v>61</v>
      </c>
      <c r="B244" s="59" t="s">
        <v>62</v>
      </c>
      <c r="C244" s="60" t="s">
        <v>63</v>
      </c>
      <c r="D244" s="60" t="s">
        <v>64</v>
      </c>
      <c r="E244" s="61" t="s">
        <v>65</v>
      </c>
      <c r="F244" s="63"/>
      <c r="G244" s="63"/>
      <c r="H244" s="63"/>
      <c r="I244" s="63"/>
      <c r="K244" s="133"/>
      <c r="L244" s="133"/>
      <c r="M244" s="133"/>
      <c r="N244" s="63"/>
    </row>
    <row r="245" spans="1:14" hidden="1" x14ac:dyDescent="0.25">
      <c r="A245" s="53" t="s">
        <v>66</v>
      </c>
      <c r="B245" s="59">
        <v>6033009</v>
      </c>
      <c r="C245" s="60">
        <v>0</v>
      </c>
      <c r="D245" s="60">
        <v>6033009</v>
      </c>
      <c r="E245" s="61">
        <v>31830.6</v>
      </c>
      <c r="F245" s="63"/>
      <c r="G245" s="63"/>
      <c r="H245" s="63"/>
      <c r="I245" s="63"/>
      <c r="K245" s="133"/>
      <c r="L245" s="133"/>
      <c r="M245" s="133"/>
      <c r="N245" s="63"/>
    </row>
    <row r="246" spans="1:14" hidden="1" x14ac:dyDescent="0.25">
      <c r="A246" s="56" t="s">
        <v>67</v>
      </c>
      <c r="B246" s="62">
        <v>148859</v>
      </c>
      <c r="C246" s="63">
        <v>0</v>
      </c>
      <c r="D246" s="63">
        <v>148859</v>
      </c>
      <c r="E246" s="64">
        <v>81.52</v>
      </c>
      <c r="F246" s="63"/>
      <c r="G246" s="63"/>
      <c r="H246" s="63"/>
      <c r="I246" s="63"/>
      <c r="K246" s="133"/>
      <c r="L246" s="133"/>
      <c r="M246" s="133"/>
      <c r="N246" s="63"/>
    </row>
    <row r="247" spans="1:14" hidden="1" x14ac:dyDescent="0.25">
      <c r="A247" s="56" t="s">
        <v>68</v>
      </c>
      <c r="B247" s="62">
        <v>0</v>
      </c>
      <c r="C247" s="63">
        <v>301194</v>
      </c>
      <c r="D247" s="63">
        <v>301194</v>
      </c>
      <c r="E247" s="64">
        <v>0</v>
      </c>
      <c r="F247" s="63"/>
      <c r="G247" s="63"/>
      <c r="H247" s="63"/>
      <c r="I247" s="63"/>
      <c r="K247" s="133"/>
      <c r="L247" s="133"/>
      <c r="M247" s="133"/>
      <c r="N247" s="63"/>
    </row>
    <row r="248" spans="1:14" hidden="1" x14ac:dyDescent="0.25">
      <c r="A248" s="56" t="s">
        <v>69</v>
      </c>
      <c r="B248" s="62"/>
      <c r="C248" s="63"/>
      <c r="D248" s="63"/>
      <c r="E248" s="64"/>
      <c r="F248" s="63"/>
      <c r="G248" s="63"/>
      <c r="H248" s="63"/>
      <c r="I248" s="63"/>
      <c r="K248" s="133"/>
      <c r="L248" s="133"/>
      <c r="M248" s="133"/>
      <c r="N248" s="63"/>
    </row>
    <row r="249" spans="1:14" hidden="1" x14ac:dyDescent="0.25">
      <c r="A249" s="57" t="s">
        <v>70</v>
      </c>
      <c r="B249" s="65">
        <v>6181868</v>
      </c>
      <c r="C249" s="66">
        <v>301194</v>
      </c>
      <c r="D249" s="66">
        <v>6483062</v>
      </c>
      <c r="E249" s="68">
        <v>31912.12</v>
      </c>
      <c r="F249" s="63"/>
      <c r="G249" s="63"/>
      <c r="H249" s="63"/>
      <c r="I249" s="63"/>
      <c r="K249" s="133"/>
      <c r="L249" s="133"/>
      <c r="M249" s="133"/>
      <c r="N249" s="63"/>
    </row>
    <row r="250" spans="1:14" s="75" customFormat="1" hidden="1" x14ac:dyDescent="0.25">
      <c r="A250" s="76" t="s">
        <v>74</v>
      </c>
      <c r="B250" s="77" t="s">
        <v>62</v>
      </c>
      <c r="C250" s="78" t="s">
        <v>63</v>
      </c>
      <c r="D250" s="78" t="s">
        <v>64</v>
      </c>
      <c r="E250" s="79" t="s">
        <v>65</v>
      </c>
      <c r="F250" s="74"/>
      <c r="G250" s="74"/>
      <c r="H250" s="74"/>
      <c r="I250" s="74"/>
      <c r="J250" s="135" t="s">
        <v>74</v>
      </c>
      <c r="K250" s="131"/>
      <c r="L250" s="131"/>
      <c r="M250" s="131"/>
      <c r="N250" s="74"/>
    </row>
    <row r="251" spans="1:14" hidden="1" x14ac:dyDescent="0.25">
      <c r="A251" s="53" t="s">
        <v>66</v>
      </c>
      <c r="B251" s="59">
        <v>6033009</v>
      </c>
      <c r="C251" s="60">
        <v>0</v>
      </c>
      <c r="D251" s="60">
        <v>6033009</v>
      </c>
      <c r="E251" s="61">
        <v>63580.75</v>
      </c>
      <c r="F251" s="63"/>
      <c r="G251" s="63"/>
      <c r="H251" s="63"/>
      <c r="I251" s="63"/>
      <c r="K251" s="133"/>
      <c r="L251" s="133"/>
      <c r="M251" s="133"/>
      <c r="N251" s="63"/>
    </row>
    <row r="252" spans="1:14" hidden="1" x14ac:dyDescent="0.25">
      <c r="A252" s="56" t="s">
        <v>67</v>
      </c>
      <c r="B252" s="62">
        <v>148859</v>
      </c>
      <c r="C252" s="63">
        <v>0</v>
      </c>
      <c r="D252" s="63">
        <v>148859</v>
      </c>
      <c r="E252" s="64">
        <v>23.13</v>
      </c>
      <c r="F252" s="63"/>
      <c r="G252" s="63"/>
      <c r="H252" s="63"/>
      <c r="I252" s="63"/>
      <c r="K252" s="133"/>
      <c r="L252" s="133"/>
      <c r="M252" s="133"/>
      <c r="N252" s="63"/>
    </row>
    <row r="253" spans="1:14" hidden="1" x14ac:dyDescent="0.25">
      <c r="A253" s="56" t="s">
        <v>69</v>
      </c>
      <c r="B253" s="62"/>
      <c r="C253" s="63"/>
      <c r="D253" s="63"/>
      <c r="E253" s="64"/>
      <c r="F253" s="63"/>
      <c r="I253" s="63"/>
      <c r="K253" s="133"/>
      <c r="L253" s="133"/>
      <c r="M253" s="133"/>
      <c r="N253" s="63"/>
    </row>
    <row r="254" spans="1:14" hidden="1" x14ac:dyDescent="0.25">
      <c r="A254" s="57" t="s">
        <v>70</v>
      </c>
      <c r="B254" s="65">
        <v>6181868</v>
      </c>
      <c r="C254" s="66">
        <v>0</v>
      </c>
      <c r="D254" s="66">
        <v>6181868</v>
      </c>
      <c r="E254" s="68">
        <v>63603.88</v>
      </c>
      <c r="F254" s="63"/>
      <c r="I254" s="63"/>
      <c r="K254" s="133"/>
      <c r="L254" s="133"/>
      <c r="M254" s="133"/>
      <c r="N254" s="63"/>
    </row>
    <row r="255" spans="1:14" s="75" customFormat="1" hidden="1" x14ac:dyDescent="0.25">
      <c r="A255" s="75" t="s">
        <v>76</v>
      </c>
      <c r="B255" s="74"/>
      <c r="C255" s="74"/>
      <c r="D255" s="74"/>
      <c r="E255" s="74"/>
      <c r="F255" s="74"/>
      <c r="G255" s="74"/>
      <c r="H255" s="74"/>
      <c r="I255" s="74"/>
      <c r="J255" s="130" t="s">
        <v>76</v>
      </c>
      <c r="K255" s="131"/>
      <c r="L255" s="131"/>
      <c r="M255" s="131"/>
      <c r="N255" s="74"/>
    </row>
    <row r="256" spans="1:14" hidden="1" x14ac:dyDescent="0.25">
      <c r="A256" s="53" t="s">
        <v>61</v>
      </c>
      <c r="B256" s="59" t="s">
        <v>62</v>
      </c>
      <c r="C256" s="60" t="s">
        <v>63</v>
      </c>
      <c r="D256" s="60" t="s">
        <v>64</v>
      </c>
      <c r="E256" s="61" t="s">
        <v>65</v>
      </c>
      <c r="F256" s="63"/>
      <c r="G256" s="63"/>
      <c r="H256" s="63"/>
      <c r="I256" s="63"/>
      <c r="K256" s="133"/>
      <c r="L256" s="133"/>
      <c r="M256" s="133"/>
      <c r="N256" s="63"/>
    </row>
    <row r="257" spans="1:14" hidden="1" x14ac:dyDescent="0.25">
      <c r="A257" s="53" t="s">
        <v>66</v>
      </c>
      <c r="B257" s="59">
        <v>6033009</v>
      </c>
      <c r="C257" s="60">
        <v>0</v>
      </c>
      <c r="D257" s="60">
        <v>6033009</v>
      </c>
      <c r="E257" s="61">
        <v>29319.59</v>
      </c>
      <c r="F257" s="63"/>
      <c r="G257" s="63"/>
      <c r="H257" s="63"/>
      <c r="I257" s="63"/>
      <c r="K257" s="133"/>
      <c r="L257" s="133"/>
      <c r="M257" s="133"/>
      <c r="N257" s="63"/>
    </row>
    <row r="258" spans="1:14" hidden="1" x14ac:dyDescent="0.25">
      <c r="A258" s="56" t="s">
        <v>77</v>
      </c>
      <c r="B258" s="62">
        <v>0</v>
      </c>
      <c r="C258" s="63">
        <v>4000000</v>
      </c>
      <c r="D258" s="63">
        <v>4000000</v>
      </c>
      <c r="E258" s="64">
        <v>4000000</v>
      </c>
      <c r="F258" s="63"/>
      <c r="G258" s="63"/>
      <c r="H258" s="63"/>
      <c r="I258" s="63"/>
      <c r="K258" s="133"/>
      <c r="L258" s="133"/>
      <c r="M258" s="133"/>
      <c r="N258" s="63"/>
    </row>
    <row r="259" spans="1:14" hidden="1" x14ac:dyDescent="0.25">
      <c r="A259" s="56" t="s">
        <v>67</v>
      </c>
      <c r="B259" s="62">
        <v>148859</v>
      </c>
      <c r="C259" s="63">
        <v>0</v>
      </c>
      <c r="D259" s="63">
        <v>148859</v>
      </c>
      <c r="E259" s="64">
        <v>23.98</v>
      </c>
      <c r="F259" s="63"/>
      <c r="G259" s="63"/>
      <c r="H259" s="63"/>
      <c r="I259" s="63"/>
      <c r="K259" s="133"/>
      <c r="L259" s="133"/>
      <c r="M259" s="133"/>
      <c r="N259" s="63"/>
    </row>
    <row r="260" spans="1:14" hidden="1" x14ac:dyDescent="0.25">
      <c r="A260" s="56" t="s">
        <v>69</v>
      </c>
      <c r="B260" s="62"/>
      <c r="C260" s="63"/>
      <c r="D260" s="63"/>
      <c r="E260" s="64"/>
      <c r="F260" s="63"/>
      <c r="G260" s="71" t="s">
        <v>64</v>
      </c>
      <c r="H260" s="71" t="s">
        <v>65</v>
      </c>
      <c r="I260" s="63"/>
      <c r="K260" s="133"/>
      <c r="L260" s="133"/>
      <c r="M260" s="133"/>
      <c r="N260" s="63"/>
    </row>
    <row r="261" spans="1:14" hidden="1" x14ac:dyDescent="0.25">
      <c r="A261" s="57" t="s">
        <v>70</v>
      </c>
      <c r="B261" s="65">
        <v>6181868</v>
      </c>
      <c r="C261" s="66">
        <v>4000000</v>
      </c>
      <c r="D261" s="66">
        <v>10181868</v>
      </c>
      <c r="E261" s="68">
        <v>4029343.57</v>
      </c>
      <c r="F261" s="63"/>
      <c r="G261" s="70">
        <f>D254</f>
        <v>6181868</v>
      </c>
      <c r="H261" s="70">
        <f>SUM(E261,E254,E249)</f>
        <v>4124859.57</v>
      </c>
      <c r="I261" s="63"/>
      <c r="K261" s="133"/>
      <c r="L261" s="133"/>
      <c r="M261" s="133"/>
      <c r="N261" s="63"/>
    </row>
    <row r="262" spans="1:14" hidden="1" x14ac:dyDescent="0.25">
      <c r="A262" s="69"/>
      <c r="B262" s="72"/>
      <c r="C262" s="72"/>
      <c r="D262" s="72"/>
      <c r="E262" s="72"/>
      <c r="F262" s="63"/>
      <c r="G262" s="63"/>
      <c r="H262" s="63"/>
      <c r="I262" s="63"/>
      <c r="K262" s="133"/>
      <c r="L262" s="133"/>
      <c r="M262" s="133"/>
      <c r="N262" s="63"/>
    </row>
    <row r="263" spans="1:14" s="75" customFormat="1" hidden="1" x14ac:dyDescent="0.25">
      <c r="A263" s="75" t="s">
        <v>51</v>
      </c>
      <c r="B263" s="74"/>
      <c r="C263" s="74"/>
      <c r="D263" s="74"/>
      <c r="E263" s="74"/>
      <c r="F263" s="74"/>
      <c r="G263" s="74"/>
      <c r="H263" s="74"/>
      <c r="I263" s="74"/>
      <c r="J263" s="130" t="s">
        <v>51</v>
      </c>
      <c r="K263" s="131"/>
      <c r="L263" s="131"/>
      <c r="M263" s="131"/>
      <c r="N263" s="74"/>
    </row>
    <row r="264" spans="1:14" hidden="1" x14ac:dyDescent="0.25">
      <c r="A264" s="53" t="s">
        <v>61</v>
      </c>
      <c r="B264" s="59" t="s">
        <v>62</v>
      </c>
      <c r="C264" s="60" t="s">
        <v>63</v>
      </c>
      <c r="D264" s="60" t="s">
        <v>64</v>
      </c>
      <c r="E264" s="61" t="s">
        <v>65</v>
      </c>
      <c r="F264" s="63"/>
      <c r="G264" s="63"/>
      <c r="H264" s="63"/>
      <c r="I264" s="63"/>
      <c r="K264" s="133"/>
      <c r="L264" s="133"/>
      <c r="M264" s="133"/>
      <c r="N264" s="63"/>
    </row>
    <row r="265" spans="1:14" hidden="1" x14ac:dyDescent="0.25">
      <c r="A265" s="53" t="s">
        <v>66</v>
      </c>
      <c r="B265" s="59">
        <v>6033009</v>
      </c>
      <c r="C265" s="60">
        <v>0</v>
      </c>
      <c r="D265" s="60">
        <v>6033009</v>
      </c>
      <c r="E265" s="61">
        <v>61323.4</v>
      </c>
      <c r="F265" s="63"/>
      <c r="G265" s="63"/>
      <c r="H265" s="63"/>
      <c r="I265" s="63"/>
      <c r="K265" s="133"/>
      <c r="L265" s="133"/>
      <c r="M265" s="133"/>
      <c r="N265" s="63"/>
    </row>
    <row r="266" spans="1:14" hidden="1" x14ac:dyDescent="0.25">
      <c r="A266" s="56" t="s">
        <v>67</v>
      </c>
      <c r="B266" s="62">
        <v>148859</v>
      </c>
      <c r="C266" s="63">
        <v>0</v>
      </c>
      <c r="D266" s="63">
        <v>148859</v>
      </c>
      <c r="E266" s="64">
        <v>41.42</v>
      </c>
      <c r="F266" s="63"/>
      <c r="G266" s="63"/>
      <c r="H266" s="63"/>
      <c r="I266" s="63"/>
      <c r="K266" s="133"/>
      <c r="L266" s="133"/>
      <c r="M266" s="133"/>
      <c r="N266" s="63"/>
    </row>
    <row r="267" spans="1:14" hidden="1" x14ac:dyDescent="0.25">
      <c r="A267" s="56" t="s">
        <v>69</v>
      </c>
      <c r="B267" s="62"/>
      <c r="C267" s="63"/>
      <c r="D267" s="63"/>
      <c r="E267" s="64"/>
      <c r="F267" s="63"/>
      <c r="G267" s="63"/>
      <c r="H267" s="63"/>
      <c r="I267" s="63"/>
      <c r="K267" s="133"/>
      <c r="L267" s="133"/>
      <c r="M267" s="133"/>
      <c r="N267" s="63"/>
    </row>
    <row r="268" spans="1:14" hidden="1" x14ac:dyDescent="0.25">
      <c r="A268" s="57" t="s">
        <v>70</v>
      </c>
      <c r="B268" s="65">
        <v>6181868</v>
      </c>
      <c r="C268" s="66">
        <v>0</v>
      </c>
      <c r="D268" s="66">
        <v>6181868</v>
      </c>
      <c r="E268" s="68">
        <v>61364.82</v>
      </c>
      <c r="F268" s="63"/>
      <c r="G268" s="63"/>
      <c r="H268" s="63"/>
      <c r="I268" s="63"/>
      <c r="K268" s="133"/>
      <c r="L268" s="133"/>
      <c r="M268" s="133"/>
      <c r="N268" s="63"/>
    </row>
    <row r="269" spans="1:14" s="75" customFormat="1" hidden="1" x14ac:dyDescent="0.25">
      <c r="A269" s="73" t="s">
        <v>78</v>
      </c>
      <c r="B269" s="74"/>
      <c r="C269" s="74"/>
      <c r="D269" s="74"/>
      <c r="E269" s="74"/>
      <c r="F269" s="74"/>
      <c r="G269" s="74"/>
      <c r="H269" s="74"/>
      <c r="I269" s="74"/>
      <c r="J269" s="134" t="s">
        <v>78</v>
      </c>
      <c r="K269" s="131"/>
      <c r="L269" s="131"/>
      <c r="M269" s="131"/>
      <c r="N269" s="74"/>
    </row>
    <row r="270" spans="1:14" hidden="1" x14ac:dyDescent="0.25">
      <c r="A270" s="53" t="s">
        <v>61</v>
      </c>
      <c r="B270" s="59" t="s">
        <v>62</v>
      </c>
      <c r="C270" s="60" t="s">
        <v>63</v>
      </c>
      <c r="D270" s="60" t="s">
        <v>64</v>
      </c>
      <c r="E270" s="61" t="s">
        <v>65</v>
      </c>
      <c r="F270" s="63"/>
      <c r="G270" s="63"/>
      <c r="H270" s="63"/>
      <c r="I270" s="63"/>
      <c r="J270" s="136" t="s">
        <v>61</v>
      </c>
      <c r="K270" s="136" t="s">
        <v>62</v>
      </c>
      <c r="L270" s="137" t="s">
        <v>63</v>
      </c>
      <c r="M270" s="137" t="s">
        <v>64</v>
      </c>
      <c r="N270" s="55" t="s">
        <v>65</v>
      </c>
    </row>
    <row r="271" spans="1:14" hidden="1" x14ac:dyDescent="0.25">
      <c r="A271" s="53" t="s">
        <v>66</v>
      </c>
      <c r="B271" s="59">
        <v>6033009</v>
      </c>
      <c r="C271" s="60">
        <v>-5917208</v>
      </c>
      <c r="D271" s="60">
        <v>115801</v>
      </c>
      <c r="E271" s="61">
        <v>1721.77</v>
      </c>
      <c r="F271" s="63"/>
      <c r="G271" s="63"/>
      <c r="H271" s="63"/>
      <c r="I271" s="63"/>
      <c r="J271" s="136" t="s">
        <v>66</v>
      </c>
      <c r="K271" s="138">
        <v>0</v>
      </c>
      <c r="L271" s="139">
        <v>5917208</v>
      </c>
      <c r="M271" s="139">
        <v>5917208</v>
      </c>
      <c r="N271" s="61">
        <v>16848.900000000001</v>
      </c>
    </row>
    <row r="272" spans="1:14" hidden="1" x14ac:dyDescent="0.25">
      <c r="A272" s="56" t="s">
        <v>67</v>
      </c>
      <c r="B272" s="62">
        <v>148859</v>
      </c>
      <c r="C272" s="63">
        <v>-6900</v>
      </c>
      <c r="D272" s="63">
        <v>141959</v>
      </c>
      <c r="E272" s="64">
        <v>4437.25</v>
      </c>
      <c r="F272" s="63"/>
      <c r="G272" s="63"/>
      <c r="H272" s="63"/>
      <c r="I272" s="63"/>
      <c r="J272" s="140" t="s">
        <v>77</v>
      </c>
      <c r="K272" s="141">
        <v>0</v>
      </c>
      <c r="L272" s="133">
        <v>9000000</v>
      </c>
      <c r="M272" s="133">
        <v>9000000</v>
      </c>
      <c r="N272" s="64">
        <v>9000000</v>
      </c>
    </row>
    <row r="273" spans="1:20" hidden="1" x14ac:dyDescent="0.25">
      <c r="A273" s="56" t="s">
        <v>69</v>
      </c>
      <c r="B273" s="62"/>
      <c r="C273" s="63"/>
      <c r="D273" s="63"/>
      <c r="E273" s="64"/>
      <c r="F273" s="63"/>
      <c r="G273" s="63"/>
      <c r="H273" s="63"/>
      <c r="I273" s="63"/>
      <c r="J273" s="140" t="s">
        <v>67</v>
      </c>
      <c r="K273" s="141">
        <v>0</v>
      </c>
      <c r="L273" s="133">
        <v>6900</v>
      </c>
      <c r="M273" s="133">
        <v>6900</v>
      </c>
      <c r="N273" s="64">
        <v>0</v>
      </c>
    </row>
    <row r="274" spans="1:20" hidden="1" x14ac:dyDescent="0.25">
      <c r="A274" s="57" t="s">
        <v>70</v>
      </c>
      <c r="B274" s="65">
        <v>6181868</v>
      </c>
      <c r="C274" s="66">
        <v>-5924108</v>
      </c>
      <c r="D274" s="66">
        <v>257760</v>
      </c>
      <c r="E274" s="68">
        <v>6159.02</v>
      </c>
      <c r="F274" s="63"/>
      <c r="G274" s="63"/>
      <c r="H274" s="63"/>
      <c r="I274" s="63"/>
      <c r="J274" s="140" t="s">
        <v>69</v>
      </c>
      <c r="K274" s="141"/>
      <c r="L274" s="133"/>
      <c r="M274" s="133"/>
      <c r="N274" s="64"/>
    </row>
    <row r="275" spans="1:20" hidden="1" x14ac:dyDescent="0.25">
      <c r="A275" s="56"/>
      <c r="B275" s="72"/>
      <c r="C275" s="72"/>
      <c r="D275" s="72"/>
      <c r="E275" s="81"/>
      <c r="F275" s="63"/>
      <c r="G275" s="63"/>
      <c r="H275" s="63"/>
      <c r="I275" s="63"/>
      <c r="J275" s="142" t="s">
        <v>70</v>
      </c>
      <c r="K275" s="143">
        <v>0</v>
      </c>
      <c r="L275" s="144">
        <v>14924108</v>
      </c>
      <c r="M275" s="144">
        <v>14924108</v>
      </c>
      <c r="N275" s="68">
        <v>9016848.9000000004</v>
      </c>
    </row>
    <row r="276" spans="1:20" s="75" customFormat="1" hidden="1" x14ac:dyDescent="0.25">
      <c r="A276" s="73" t="s">
        <v>79</v>
      </c>
      <c r="B276" s="74"/>
      <c r="C276" s="74"/>
      <c r="D276" s="74"/>
      <c r="E276" s="74"/>
      <c r="F276" s="74"/>
      <c r="G276" s="74"/>
      <c r="H276" s="74"/>
      <c r="I276" s="74"/>
      <c r="J276" s="134" t="s">
        <v>79</v>
      </c>
      <c r="K276" s="131"/>
      <c r="L276" s="131"/>
      <c r="M276" s="131"/>
      <c r="N276" s="74"/>
    </row>
    <row r="277" spans="1:20" hidden="1" x14ac:dyDescent="0.25">
      <c r="A277" s="53" t="s">
        <v>61</v>
      </c>
      <c r="B277" s="59" t="s">
        <v>62</v>
      </c>
      <c r="C277" s="60" t="s">
        <v>63</v>
      </c>
      <c r="D277" s="60" t="s">
        <v>64</v>
      </c>
      <c r="E277" s="61" t="s">
        <v>65</v>
      </c>
      <c r="F277" s="63"/>
      <c r="G277" s="63"/>
      <c r="H277" s="63"/>
      <c r="I277" s="63"/>
      <c r="J277" s="136" t="s">
        <v>61</v>
      </c>
      <c r="K277" s="138" t="s">
        <v>62</v>
      </c>
      <c r="L277" s="139" t="s">
        <v>63</v>
      </c>
      <c r="M277" s="139" t="s">
        <v>64</v>
      </c>
      <c r="N277" s="61" t="s">
        <v>65</v>
      </c>
    </row>
    <row r="278" spans="1:20" hidden="1" x14ac:dyDescent="0.25">
      <c r="A278" s="53" t="s">
        <v>66</v>
      </c>
      <c r="B278" s="59">
        <v>6033009</v>
      </c>
      <c r="C278" s="60">
        <v>0</v>
      </c>
      <c r="D278" s="60">
        <v>6033009</v>
      </c>
      <c r="E278" s="61">
        <v>0</v>
      </c>
      <c r="F278" s="63"/>
      <c r="G278" s="63"/>
      <c r="H278" s="63"/>
      <c r="I278" s="63"/>
      <c r="J278" s="136" t="s">
        <v>66</v>
      </c>
      <c r="K278" s="138">
        <v>0</v>
      </c>
      <c r="L278" s="139">
        <v>0</v>
      </c>
      <c r="M278" s="139">
        <v>0</v>
      </c>
      <c r="N278" s="61">
        <v>104851.47</v>
      </c>
    </row>
    <row r="279" spans="1:20" hidden="1" x14ac:dyDescent="0.25">
      <c r="A279" s="56" t="s">
        <v>67</v>
      </c>
      <c r="B279" s="62">
        <v>148859</v>
      </c>
      <c r="C279" s="63">
        <v>0</v>
      </c>
      <c r="D279" s="63">
        <v>148859</v>
      </c>
      <c r="E279" s="64">
        <v>0</v>
      </c>
      <c r="F279" s="63"/>
      <c r="G279" s="63"/>
      <c r="H279" s="63"/>
      <c r="I279" s="63"/>
      <c r="J279" s="140" t="s">
        <v>69</v>
      </c>
      <c r="K279" s="141"/>
      <c r="L279" s="133"/>
      <c r="M279" s="133"/>
      <c r="N279" s="64"/>
      <c r="P279" s="71" t="s">
        <v>64</v>
      </c>
      <c r="Q279" s="71" t="s">
        <v>65</v>
      </c>
      <c r="S279" s="71" t="s">
        <v>64</v>
      </c>
      <c r="T279" s="71" t="s">
        <v>65</v>
      </c>
    </row>
    <row r="280" spans="1:20" hidden="1" x14ac:dyDescent="0.25">
      <c r="A280" s="56" t="s">
        <v>69</v>
      </c>
      <c r="B280" s="62"/>
      <c r="C280" s="63"/>
      <c r="D280" s="63"/>
      <c r="E280" s="64"/>
      <c r="F280" s="63"/>
      <c r="G280" s="71" t="s">
        <v>64</v>
      </c>
      <c r="H280" s="71" t="s">
        <v>65</v>
      </c>
      <c r="I280" s="63"/>
      <c r="J280" s="142" t="s">
        <v>70</v>
      </c>
      <c r="K280" s="143">
        <v>0</v>
      </c>
      <c r="L280" s="144">
        <v>0</v>
      </c>
      <c r="M280" s="144">
        <v>0</v>
      </c>
      <c r="N280" s="68">
        <v>104851.47</v>
      </c>
      <c r="P280" s="70">
        <f>M280</f>
        <v>0</v>
      </c>
      <c r="Q280" s="70">
        <f>SUM(N280,N275,N267)</f>
        <v>9121700.370000001</v>
      </c>
      <c r="S280" s="70">
        <f>P280</f>
        <v>0</v>
      </c>
      <c r="T280" s="70">
        <f>SUM(Q280,H281)</f>
        <v>9189224.2100000009</v>
      </c>
    </row>
    <row r="281" spans="1:20" hidden="1" x14ac:dyDescent="0.25">
      <c r="A281" s="57" t="s">
        <v>70</v>
      </c>
      <c r="B281" s="65">
        <v>6181868</v>
      </c>
      <c r="C281" s="66">
        <v>0</v>
      </c>
      <c r="D281" s="66">
        <v>6181868</v>
      </c>
      <c r="E281" s="68">
        <v>0</v>
      </c>
      <c r="F281" s="63"/>
      <c r="G281" s="70">
        <f>D281</f>
        <v>6181868</v>
      </c>
      <c r="H281" s="70">
        <f>SUM(E281,E274,E268)</f>
        <v>67523.839999999997</v>
      </c>
      <c r="I281" s="63"/>
      <c r="K281" s="133"/>
      <c r="L281" s="133"/>
      <c r="M281" s="133"/>
      <c r="N281" s="63"/>
    </row>
    <row r="282" spans="1:20" hidden="1" x14ac:dyDescent="0.25">
      <c r="A282" s="56"/>
      <c r="B282" s="72"/>
      <c r="C282" s="72"/>
      <c r="D282" s="72"/>
      <c r="E282" s="72"/>
      <c r="F282" s="63"/>
      <c r="G282" s="63"/>
      <c r="H282" s="63"/>
      <c r="I282" s="63"/>
      <c r="K282" s="133"/>
      <c r="L282" s="133"/>
      <c r="M282" s="133"/>
      <c r="N282" s="63"/>
    </row>
    <row r="283" spans="1:20" s="75" customFormat="1" hidden="1" x14ac:dyDescent="0.25">
      <c r="A283" s="73" t="s">
        <v>80</v>
      </c>
      <c r="B283" s="74"/>
      <c r="C283" s="74"/>
      <c r="D283" s="74"/>
      <c r="E283" s="74"/>
      <c r="F283" s="74"/>
      <c r="G283" s="74"/>
      <c r="H283" s="74"/>
      <c r="I283" s="74"/>
      <c r="J283" s="134" t="s">
        <v>80</v>
      </c>
      <c r="K283" s="131"/>
      <c r="L283" s="131"/>
      <c r="M283" s="131"/>
      <c r="N283" s="74"/>
    </row>
    <row r="284" spans="1:20" hidden="1" x14ac:dyDescent="0.25">
      <c r="A284" s="53" t="s">
        <v>61</v>
      </c>
      <c r="B284" s="59" t="s">
        <v>62</v>
      </c>
      <c r="C284" s="60" t="s">
        <v>63</v>
      </c>
      <c r="D284" s="60" t="s">
        <v>64</v>
      </c>
      <c r="E284" s="61" t="s">
        <v>65</v>
      </c>
      <c r="F284" s="63"/>
      <c r="G284" s="63"/>
      <c r="H284" s="63"/>
      <c r="I284" s="63"/>
      <c r="J284" s="136" t="s">
        <v>61</v>
      </c>
      <c r="K284" s="138" t="s">
        <v>62</v>
      </c>
      <c r="L284" s="139" t="s">
        <v>63</v>
      </c>
      <c r="M284" s="139" t="s">
        <v>64</v>
      </c>
      <c r="N284" s="61" t="s">
        <v>65</v>
      </c>
    </row>
    <row r="285" spans="1:20" hidden="1" x14ac:dyDescent="0.25">
      <c r="A285" s="53" t="s">
        <v>66</v>
      </c>
      <c r="B285" s="59">
        <v>6033009</v>
      </c>
      <c r="C285" s="60">
        <v>0</v>
      </c>
      <c r="D285" s="60">
        <v>6033009</v>
      </c>
      <c r="E285" s="61">
        <v>-71000</v>
      </c>
      <c r="F285" s="63"/>
      <c r="G285" s="63"/>
      <c r="H285" s="63"/>
      <c r="I285" s="63"/>
      <c r="J285" s="136" t="s">
        <v>66</v>
      </c>
      <c r="K285" s="138">
        <v>0</v>
      </c>
      <c r="L285" s="139">
        <v>0</v>
      </c>
      <c r="M285" s="139">
        <v>0</v>
      </c>
      <c r="N285" s="61">
        <v>179378.66</v>
      </c>
    </row>
    <row r="286" spans="1:20" hidden="1" x14ac:dyDescent="0.25">
      <c r="A286" s="56" t="s">
        <v>67</v>
      </c>
      <c r="B286" s="62">
        <v>148859</v>
      </c>
      <c r="C286" s="63">
        <v>0</v>
      </c>
      <c r="D286" s="63">
        <v>148859</v>
      </c>
      <c r="E286" s="64">
        <v>93.33</v>
      </c>
      <c r="F286" s="63"/>
      <c r="G286" s="63"/>
      <c r="H286" s="63"/>
      <c r="I286" s="63"/>
      <c r="J286" s="140" t="s">
        <v>67</v>
      </c>
      <c r="K286" s="141">
        <v>0</v>
      </c>
      <c r="L286" s="133">
        <v>0</v>
      </c>
      <c r="M286" s="133">
        <v>0</v>
      </c>
      <c r="N286" s="64">
        <v>2.46</v>
      </c>
    </row>
    <row r="287" spans="1:20" hidden="1" x14ac:dyDescent="0.25">
      <c r="A287" s="56" t="s">
        <v>69</v>
      </c>
      <c r="B287" s="62"/>
      <c r="C287" s="63"/>
      <c r="D287" s="63"/>
      <c r="E287" s="64"/>
      <c r="F287" s="63"/>
      <c r="G287" s="63"/>
      <c r="H287" s="63"/>
      <c r="I287" s="63"/>
      <c r="J287" s="142" t="s">
        <v>70</v>
      </c>
      <c r="K287" s="143">
        <v>0</v>
      </c>
      <c r="L287" s="144">
        <v>0</v>
      </c>
      <c r="M287" s="144">
        <v>0</v>
      </c>
      <c r="N287" s="68">
        <v>179381.12</v>
      </c>
    </row>
    <row r="288" spans="1:20" hidden="1" x14ac:dyDescent="0.25">
      <c r="A288" s="57" t="s">
        <v>70</v>
      </c>
      <c r="B288" s="65">
        <v>6181868</v>
      </c>
      <c r="C288" s="66">
        <v>0</v>
      </c>
      <c r="D288" s="66">
        <v>6181868</v>
      </c>
      <c r="E288" s="68">
        <v>-70906.67</v>
      </c>
      <c r="F288" s="63"/>
      <c r="G288" s="63"/>
      <c r="H288" s="63"/>
      <c r="I288" s="63"/>
      <c r="K288" s="133"/>
      <c r="L288" s="133"/>
      <c r="M288" s="133"/>
      <c r="N288" s="63"/>
    </row>
    <row r="289" spans="1:20" s="75" customFormat="1" hidden="1" x14ac:dyDescent="0.25">
      <c r="A289" s="73" t="s">
        <v>81</v>
      </c>
      <c r="B289" s="74"/>
      <c r="C289" s="74"/>
      <c r="D289" s="74"/>
      <c r="E289" s="74"/>
      <c r="F289" s="74"/>
      <c r="G289" s="74"/>
      <c r="H289" s="74"/>
      <c r="I289" s="74"/>
      <c r="J289" s="134" t="s">
        <v>81</v>
      </c>
      <c r="K289" s="131"/>
      <c r="L289" s="131"/>
      <c r="M289" s="131"/>
      <c r="N289" s="74"/>
    </row>
    <row r="290" spans="1:20" hidden="1" x14ac:dyDescent="0.25">
      <c r="A290" s="53" t="s">
        <v>61</v>
      </c>
      <c r="B290" s="59" t="s">
        <v>62</v>
      </c>
      <c r="C290" s="60" t="s">
        <v>63</v>
      </c>
      <c r="D290" s="60" t="s">
        <v>64</v>
      </c>
      <c r="E290" s="61" t="s">
        <v>65</v>
      </c>
      <c r="F290" s="63"/>
      <c r="G290" s="63"/>
      <c r="H290" s="63"/>
      <c r="I290" s="63"/>
      <c r="J290" s="136" t="s">
        <v>61</v>
      </c>
      <c r="K290" s="138" t="s">
        <v>62</v>
      </c>
      <c r="L290" s="139" t="s">
        <v>63</v>
      </c>
      <c r="M290" s="139" t="s">
        <v>64</v>
      </c>
      <c r="N290" s="61" t="s">
        <v>65</v>
      </c>
    </row>
    <row r="291" spans="1:20" hidden="1" x14ac:dyDescent="0.25">
      <c r="A291" s="53" t="s">
        <v>66</v>
      </c>
      <c r="B291" s="59">
        <v>6033009</v>
      </c>
      <c r="C291" s="60">
        <v>0</v>
      </c>
      <c r="D291" s="60">
        <v>6033009</v>
      </c>
      <c r="E291" s="61">
        <v>-495.06</v>
      </c>
      <c r="F291" s="63"/>
      <c r="G291" s="63"/>
      <c r="H291" s="63"/>
      <c r="I291" s="63"/>
      <c r="J291" s="136" t="s">
        <v>66</v>
      </c>
      <c r="K291" s="138">
        <v>0</v>
      </c>
      <c r="L291" s="139">
        <v>0</v>
      </c>
      <c r="M291" s="139">
        <v>0</v>
      </c>
      <c r="N291" s="61">
        <v>76949.39</v>
      </c>
    </row>
    <row r="292" spans="1:20" hidden="1" x14ac:dyDescent="0.25">
      <c r="A292" s="56" t="s">
        <v>67</v>
      </c>
      <c r="B292" s="62">
        <v>148859</v>
      </c>
      <c r="C292" s="63">
        <v>0</v>
      </c>
      <c r="D292" s="63">
        <v>148859</v>
      </c>
      <c r="E292" s="64">
        <v>28.08</v>
      </c>
      <c r="F292" s="63"/>
      <c r="G292" s="63"/>
      <c r="H292" s="63"/>
      <c r="I292" s="63"/>
      <c r="J292" s="140" t="s">
        <v>77</v>
      </c>
      <c r="K292" s="141">
        <v>0</v>
      </c>
      <c r="L292" s="133">
        <v>7127946</v>
      </c>
      <c r="M292" s="133">
        <v>7127946</v>
      </c>
      <c r="N292" s="64">
        <v>7127946</v>
      </c>
    </row>
    <row r="293" spans="1:20" hidden="1" x14ac:dyDescent="0.25">
      <c r="A293" s="56" t="s">
        <v>69</v>
      </c>
      <c r="B293" s="62"/>
      <c r="C293" s="63"/>
      <c r="D293" s="63"/>
      <c r="E293" s="64"/>
      <c r="F293" s="63"/>
      <c r="G293" s="63"/>
      <c r="H293" s="63"/>
      <c r="I293" s="63"/>
      <c r="J293" s="140" t="s">
        <v>67</v>
      </c>
      <c r="K293" s="141">
        <v>0</v>
      </c>
      <c r="L293" s="133">
        <v>0</v>
      </c>
      <c r="M293" s="133">
        <v>0</v>
      </c>
      <c r="N293" s="64">
        <v>4896.2700000000004</v>
      </c>
    </row>
    <row r="294" spans="1:20" hidden="1" x14ac:dyDescent="0.25">
      <c r="A294" s="57" t="s">
        <v>70</v>
      </c>
      <c r="B294" s="65">
        <v>6181868</v>
      </c>
      <c r="C294" s="66">
        <v>0</v>
      </c>
      <c r="D294" s="66">
        <v>6181868</v>
      </c>
      <c r="E294" s="68">
        <v>-466.98</v>
      </c>
      <c r="F294" s="63"/>
      <c r="G294" s="63"/>
      <c r="H294" s="63"/>
      <c r="I294" s="63"/>
      <c r="J294" s="140" t="s">
        <v>69</v>
      </c>
      <c r="K294" s="141"/>
      <c r="L294" s="133"/>
      <c r="M294" s="133"/>
      <c r="N294" s="64"/>
    </row>
    <row r="295" spans="1:20" hidden="1" x14ac:dyDescent="0.25">
      <c r="A295" s="56"/>
      <c r="B295" s="72"/>
      <c r="C295" s="72"/>
      <c r="D295" s="72"/>
      <c r="E295" s="80"/>
      <c r="F295" s="63"/>
      <c r="G295" s="63"/>
      <c r="H295" s="63"/>
      <c r="I295" s="63"/>
      <c r="J295" s="142" t="s">
        <v>70</v>
      </c>
      <c r="K295" s="143">
        <v>0</v>
      </c>
      <c r="L295" s="144">
        <v>7127946</v>
      </c>
      <c r="M295" s="144">
        <v>7127946</v>
      </c>
      <c r="N295" s="68">
        <v>7209791.6599999992</v>
      </c>
    </row>
    <row r="296" spans="1:20" s="75" customFormat="1" hidden="1" x14ac:dyDescent="0.25">
      <c r="A296" s="73" t="s">
        <v>82</v>
      </c>
      <c r="B296" s="74"/>
      <c r="C296" s="74"/>
      <c r="D296" s="74"/>
      <c r="E296" s="74"/>
      <c r="F296" s="74"/>
      <c r="G296" s="74"/>
      <c r="H296" s="74"/>
      <c r="I296" s="74"/>
      <c r="J296" s="134" t="s">
        <v>82</v>
      </c>
      <c r="K296" s="131"/>
      <c r="L296" s="131"/>
      <c r="M296" s="131"/>
      <c r="N296" s="74"/>
    </row>
    <row r="297" spans="1:20" hidden="1" x14ac:dyDescent="0.25">
      <c r="A297" s="53" t="s">
        <v>61</v>
      </c>
      <c r="B297" s="59" t="s">
        <v>62</v>
      </c>
      <c r="C297" s="60" t="s">
        <v>63</v>
      </c>
      <c r="D297" s="60" t="s">
        <v>64</v>
      </c>
      <c r="E297" s="61" t="s">
        <v>65</v>
      </c>
      <c r="F297" s="63"/>
      <c r="G297" s="63"/>
      <c r="H297" s="63"/>
      <c r="I297" s="63"/>
      <c r="J297" s="136" t="s">
        <v>61</v>
      </c>
      <c r="K297" s="138" t="s">
        <v>62</v>
      </c>
      <c r="L297" s="139" t="s">
        <v>63</v>
      </c>
      <c r="M297" s="139" t="s">
        <v>64</v>
      </c>
      <c r="N297" s="61" t="s">
        <v>65</v>
      </c>
    </row>
    <row r="298" spans="1:20" hidden="1" x14ac:dyDescent="0.25">
      <c r="A298" s="53" t="s">
        <v>66</v>
      </c>
      <c r="B298" s="59">
        <v>6033009</v>
      </c>
      <c r="C298" s="60">
        <v>0</v>
      </c>
      <c r="D298" s="60">
        <v>6033009</v>
      </c>
      <c r="E298" s="61">
        <v>-789.2</v>
      </c>
      <c r="F298" s="63"/>
      <c r="G298" s="63"/>
      <c r="H298" s="63"/>
      <c r="I298" s="63"/>
      <c r="J298" s="136" t="s">
        <v>66</v>
      </c>
      <c r="K298" s="138">
        <v>0</v>
      </c>
      <c r="L298" s="139">
        <v>0</v>
      </c>
      <c r="M298" s="139">
        <v>0</v>
      </c>
      <c r="N298" s="61">
        <v>78136.570000000007</v>
      </c>
    </row>
    <row r="299" spans="1:20" hidden="1" x14ac:dyDescent="0.25">
      <c r="A299" s="56" t="s">
        <v>77</v>
      </c>
      <c r="B299" s="62">
        <v>0</v>
      </c>
      <c r="C299" s="63">
        <v>0</v>
      </c>
      <c r="D299" s="63">
        <v>0</v>
      </c>
      <c r="E299" s="64">
        <v>-182841.83</v>
      </c>
      <c r="F299" s="63"/>
      <c r="G299" s="63"/>
      <c r="H299" s="63"/>
      <c r="I299" s="63"/>
      <c r="J299" s="140" t="s">
        <v>77</v>
      </c>
      <c r="K299" s="141">
        <v>0</v>
      </c>
      <c r="L299" s="133">
        <v>0</v>
      </c>
      <c r="M299" s="133">
        <v>0</v>
      </c>
      <c r="N299" s="64">
        <v>182841.83</v>
      </c>
    </row>
    <row r="300" spans="1:20" hidden="1" x14ac:dyDescent="0.25">
      <c r="A300" s="56" t="s">
        <v>67</v>
      </c>
      <c r="B300" s="62">
        <v>148859</v>
      </c>
      <c r="C300" s="63">
        <v>0</v>
      </c>
      <c r="D300" s="63">
        <v>148859</v>
      </c>
      <c r="E300" s="64">
        <v>34.729999999999997</v>
      </c>
      <c r="F300" s="63"/>
      <c r="G300" s="63"/>
      <c r="H300" s="63"/>
      <c r="I300" s="63"/>
      <c r="J300" s="140" t="s">
        <v>67</v>
      </c>
      <c r="K300" s="141">
        <v>0</v>
      </c>
      <c r="L300" s="133">
        <v>0</v>
      </c>
      <c r="M300" s="133">
        <v>0</v>
      </c>
      <c r="N300" s="64">
        <v>1843.34</v>
      </c>
    </row>
    <row r="301" spans="1:20" hidden="1" x14ac:dyDescent="0.25">
      <c r="A301" s="56" t="s">
        <v>69</v>
      </c>
      <c r="B301" s="62"/>
      <c r="C301" s="63"/>
      <c r="D301" s="63"/>
      <c r="E301" s="64"/>
      <c r="G301" s="71" t="s">
        <v>64</v>
      </c>
      <c r="H301" s="71" t="s">
        <v>65</v>
      </c>
      <c r="I301" s="63"/>
      <c r="J301" s="140" t="s">
        <v>69</v>
      </c>
      <c r="K301" s="141"/>
      <c r="L301" s="133"/>
      <c r="M301" s="133"/>
      <c r="N301" s="64"/>
      <c r="P301" s="71" t="s">
        <v>64</v>
      </c>
      <c r="Q301" s="71" t="s">
        <v>65</v>
      </c>
      <c r="S301" s="71" t="s">
        <v>64</v>
      </c>
      <c r="T301" s="71" t="s">
        <v>65</v>
      </c>
    </row>
    <row r="302" spans="1:20" hidden="1" x14ac:dyDescent="0.25">
      <c r="A302" s="57" t="s">
        <v>70</v>
      </c>
      <c r="B302" s="65">
        <v>6181868</v>
      </c>
      <c r="C302" s="66">
        <v>0</v>
      </c>
      <c r="D302" s="66">
        <v>6181868</v>
      </c>
      <c r="E302" s="68">
        <v>-183596.3</v>
      </c>
      <c r="G302" s="70">
        <f>D302</f>
        <v>6181868</v>
      </c>
      <c r="H302" s="70">
        <f>SUM(E302,E294,E288)</f>
        <v>-254969.95</v>
      </c>
      <c r="I302" s="63"/>
      <c r="J302" s="142" t="s">
        <v>70</v>
      </c>
      <c r="K302" s="143">
        <v>0</v>
      </c>
      <c r="L302" s="144">
        <v>0</v>
      </c>
      <c r="M302" s="144">
        <v>0</v>
      </c>
      <c r="N302" s="68">
        <v>262821.74</v>
      </c>
      <c r="P302" s="70">
        <f>M302</f>
        <v>0</v>
      </c>
      <c r="Q302" s="70">
        <f>SUM(N302,N295,N287)</f>
        <v>7651994.5199999996</v>
      </c>
      <c r="S302" s="70">
        <f>P302</f>
        <v>0</v>
      </c>
      <c r="T302" s="70">
        <f>SUM(Q302,H302)</f>
        <v>7397024.5699999994</v>
      </c>
    </row>
    <row r="303" spans="1:20" s="82" customFormat="1" hidden="1" x14ac:dyDescent="0.25">
      <c r="B303" s="83"/>
      <c r="C303" s="83"/>
      <c r="D303" s="83"/>
      <c r="E303" s="83"/>
      <c r="F303" s="83"/>
      <c r="G303" s="83"/>
      <c r="H303" s="83"/>
      <c r="I303" s="83"/>
      <c r="J303" s="145"/>
      <c r="K303" s="145"/>
      <c r="L303" s="145"/>
      <c r="M303" s="145"/>
    </row>
    <row r="304" spans="1:20" hidden="1" x14ac:dyDescent="0.25">
      <c r="A304" t="s">
        <v>86</v>
      </c>
    </row>
    <row r="305" spans="1:20" hidden="1" x14ac:dyDescent="0.25">
      <c r="A305" s="84" t="s">
        <v>61</v>
      </c>
      <c r="B305" s="85" t="s">
        <v>62</v>
      </c>
      <c r="C305" s="86" t="s">
        <v>63</v>
      </c>
      <c r="D305" s="86" t="s">
        <v>64</v>
      </c>
      <c r="E305" s="87" t="s">
        <v>65</v>
      </c>
      <c r="F305" s="63"/>
      <c r="G305" s="63"/>
      <c r="H305" s="63">
        <f>SUM(H302+H281+H261+H241)</f>
        <v>4980539.05</v>
      </c>
      <c r="I305" s="63"/>
      <c r="J305" s="133"/>
      <c r="K305" s="133"/>
      <c r="L305" s="133"/>
      <c r="M305" s="133"/>
      <c r="N305" s="63"/>
      <c r="Q305" s="63">
        <f>Q302+Q280</f>
        <v>16773694.890000001</v>
      </c>
      <c r="T305" s="63">
        <f>H305+Q305</f>
        <v>21754233.940000001</v>
      </c>
    </row>
    <row r="306" spans="1:20" hidden="1" x14ac:dyDescent="0.25">
      <c r="A306" s="84" t="s">
        <v>66</v>
      </c>
      <c r="B306" s="85">
        <v>6033009</v>
      </c>
      <c r="C306" s="86">
        <v>0</v>
      </c>
      <c r="D306" s="86">
        <v>6033009</v>
      </c>
      <c r="E306" s="87">
        <v>38687.42</v>
      </c>
      <c r="F306" s="63"/>
      <c r="G306" s="63"/>
      <c r="H306" s="63"/>
      <c r="I306" s="63"/>
      <c r="J306" s="133"/>
      <c r="K306" s="133"/>
      <c r="L306" s="133"/>
      <c r="M306" s="133"/>
      <c r="N306" s="63"/>
    </row>
    <row r="307" spans="1:20" hidden="1" x14ac:dyDescent="0.25">
      <c r="A307" s="88" t="s">
        <v>67</v>
      </c>
      <c r="B307" s="89">
        <v>148859</v>
      </c>
      <c r="C307" s="90">
        <v>0</v>
      </c>
      <c r="D307" s="90">
        <v>148859</v>
      </c>
      <c r="E307" s="91">
        <v>70.819999999999993</v>
      </c>
      <c r="F307" s="63"/>
      <c r="G307" s="63"/>
      <c r="H307" s="63"/>
      <c r="I307" s="63"/>
      <c r="J307" s="133"/>
      <c r="K307" s="133"/>
      <c r="L307" s="133"/>
      <c r="M307" s="133"/>
      <c r="N307" s="63"/>
    </row>
    <row r="308" spans="1:20" hidden="1" x14ac:dyDescent="0.25">
      <c r="A308" s="88" t="s">
        <v>68</v>
      </c>
      <c r="B308" s="89">
        <v>0</v>
      </c>
      <c r="C308" s="90">
        <v>703173</v>
      </c>
      <c r="D308" s="90">
        <v>703173</v>
      </c>
      <c r="E308" s="91">
        <v>1004367.35</v>
      </c>
      <c r="F308" s="63"/>
      <c r="G308" s="63"/>
      <c r="H308" s="63"/>
      <c r="I308" s="63"/>
      <c r="J308" s="133"/>
      <c r="K308" s="133"/>
      <c r="L308" s="133"/>
      <c r="M308" s="133"/>
      <c r="N308" s="63"/>
    </row>
    <row r="309" spans="1:20" hidden="1" x14ac:dyDescent="0.25">
      <c r="A309" s="88" t="s">
        <v>69</v>
      </c>
      <c r="B309" s="89"/>
      <c r="C309" s="90"/>
      <c r="D309" s="90"/>
      <c r="E309" s="91"/>
      <c r="F309" s="63"/>
      <c r="G309" s="63"/>
      <c r="H309" s="63"/>
      <c r="I309" s="63"/>
      <c r="J309" s="133"/>
      <c r="K309" s="133"/>
      <c r="L309" s="133"/>
      <c r="M309" s="133"/>
      <c r="N309" s="63"/>
    </row>
    <row r="310" spans="1:20" hidden="1" x14ac:dyDescent="0.25">
      <c r="A310" s="92" t="s">
        <v>70</v>
      </c>
      <c r="B310" s="93">
        <v>6181868</v>
      </c>
      <c r="C310" s="94">
        <v>703173</v>
      </c>
      <c r="D310" s="94">
        <v>6885041</v>
      </c>
      <c r="E310" s="95">
        <v>1043125.59</v>
      </c>
      <c r="F310" s="63"/>
      <c r="G310" s="63"/>
      <c r="H310" s="63"/>
      <c r="I310" s="63"/>
      <c r="J310" s="133"/>
      <c r="K310" s="133"/>
      <c r="L310" s="133"/>
      <c r="M310" s="133"/>
      <c r="N310" s="63"/>
    </row>
    <row r="311" spans="1:20" hidden="1" x14ac:dyDescent="0.25">
      <c r="A311" s="96" t="s">
        <v>87</v>
      </c>
      <c r="B311" s="90"/>
      <c r="C311" s="90"/>
      <c r="D311" s="90"/>
      <c r="E311" s="90"/>
      <c r="F311" s="63"/>
      <c r="G311" s="63"/>
      <c r="H311" s="63"/>
      <c r="I311" s="63"/>
      <c r="J311" s="133"/>
      <c r="K311" s="133"/>
      <c r="L311" s="133"/>
      <c r="M311" s="133"/>
      <c r="N311" s="63"/>
    </row>
    <row r="312" spans="1:20" hidden="1" x14ac:dyDescent="0.25">
      <c r="A312" s="84" t="s">
        <v>61</v>
      </c>
      <c r="B312" s="85" t="s">
        <v>62</v>
      </c>
      <c r="C312" s="86" t="s">
        <v>63</v>
      </c>
      <c r="D312" s="86" t="s">
        <v>64</v>
      </c>
      <c r="E312" s="87" t="s">
        <v>65</v>
      </c>
      <c r="F312" s="63"/>
      <c r="G312" s="63"/>
      <c r="H312" s="63"/>
      <c r="I312" s="63"/>
      <c r="J312" s="133"/>
      <c r="K312" s="133"/>
      <c r="L312" s="133"/>
      <c r="M312" s="133"/>
      <c r="N312" s="63"/>
    </row>
    <row r="313" spans="1:20" hidden="1" x14ac:dyDescent="0.25">
      <c r="A313" s="84" t="s">
        <v>66</v>
      </c>
      <c r="B313" s="85">
        <v>6033009</v>
      </c>
      <c r="C313" s="86">
        <v>0</v>
      </c>
      <c r="D313" s="86">
        <v>6033009</v>
      </c>
      <c r="E313" s="87">
        <v>163418.35999999999</v>
      </c>
      <c r="F313" s="63"/>
      <c r="G313" s="63"/>
      <c r="H313" s="63"/>
      <c r="I313" s="63"/>
      <c r="J313" s="133"/>
      <c r="K313" s="133"/>
      <c r="L313" s="133"/>
      <c r="M313" s="133"/>
      <c r="N313" s="63"/>
    </row>
    <row r="314" spans="1:20" hidden="1" x14ac:dyDescent="0.25">
      <c r="A314" s="88" t="s">
        <v>77</v>
      </c>
      <c r="B314" s="89">
        <v>0</v>
      </c>
      <c r="C314" s="90">
        <v>4000000</v>
      </c>
      <c r="D314" s="90">
        <v>4000000</v>
      </c>
      <c r="E314" s="91">
        <v>4000000</v>
      </c>
      <c r="F314" s="63"/>
      <c r="G314" s="63"/>
      <c r="H314" s="63"/>
      <c r="I314" s="63"/>
      <c r="J314" s="133"/>
      <c r="K314" s="133"/>
      <c r="L314" s="133"/>
      <c r="M314" s="133"/>
      <c r="N314" s="63"/>
    </row>
    <row r="315" spans="1:20" hidden="1" x14ac:dyDescent="0.25">
      <c r="A315" s="88" t="s">
        <v>67</v>
      </c>
      <c r="B315" s="89">
        <v>148859</v>
      </c>
      <c r="C315" s="90">
        <v>0</v>
      </c>
      <c r="D315" s="90">
        <v>148859</v>
      </c>
      <c r="E315" s="91">
        <v>199.45</v>
      </c>
      <c r="F315" s="63"/>
      <c r="G315" s="63"/>
      <c r="H315" s="63"/>
      <c r="I315" s="63"/>
      <c r="J315" s="133"/>
      <c r="K315" s="133"/>
      <c r="L315" s="133"/>
      <c r="M315" s="133"/>
      <c r="N315" s="63"/>
    </row>
    <row r="316" spans="1:20" hidden="1" x14ac:dyDescent="0.25">
      <c r="A316" s="88" t="s">
        <v>68</v>
      </c>
      <c r="B316" s="89">
        <v>0</v>
      </c>
      <c r="C316" s="90">
        <v>1004367</v>
      </c>
      <c r="D316" s="90">
        <v>1004367</v>
      </c>
      <c r="E316" s="91">
        <v>1004367.35</v>
      </c>
      <c r="F316" s="63"/>
      <c r="G316" s="63"/>
      <c r="H316" s="63"/>
      <c r="I316" s="63"/>
      <c r="J316" s="133"/>
      <c r="K316" s="133"/>
      <c r="L316" s="133"/>
      <c r="M316" s="133"/>
      <c r="N316" s="63"/>
    </row>
    <row r="317" spans="1:20" hidden="1" x14ac:dyDescent="0.25">
      <c r="A317" s="88" t="s">
        <v>69</v>
      </c>
      <c r="B317" s="89"/>
      <c r="C317" s="90"/>
      <c r="D317" s="90"/>
      <c r="E317" s="91"/>
      <c r="F317" s="63"/>
      <c r="G317" s="63"/>
      <c r="H317" s="63"/>
      <c r="I317" s="63"/>
      <c r="J317" s="133"/>
      <c r="K317" s="133"/>
      <c r="L317" s="133"/>
      <c r="M317" s="133"/>
      <c r="N317" s="63"/>
    </row>
    <row r="318" spans="1:20" hidden="1" x14ac:dyDescent="0.25">
      <c r="A318" s="92" t="s">
        <v>70</v>
      </c>
      <c r="B318" s="93">
        <v>6181868</v>
      </c>
      <c r="C318" s="94">
        <v>5004367</v>
      </c>
      <c r="D318" s="94">
        <v>11186235</v>
      </c>
      <c r="E318" s="95">
        <v>5167985.16</v>
      </c>
      <c r="F318" s="63"/>
      <c r="G318" s="63"/>
      <c r="H318" s="63"/>
      <c r="I318" s="63"/>
      <c r="J318" s="133"/>
      <c r="K318" s="133"/>
      <c r="L318" s="133"/>
      <c r="M318" s="133"/>
      <c r="N318" s="63"/>
    </row>
    <row r="319" spans="1:20" hidden="1" x14ac:dyDescent="0.25">
      <c r="A319" s="58" t="s">
        <v>88</v>
      </c>
      <c r="B319" s="63"/>
      <c r="C319" s="63"/>
      <c r="D319" s="63"/>
      <c r="E319" s="63"/>
      <c r="F319" s="63"/>
      <c r="G319" s="63"/>
      <c r="H319" s="63"/>
      <c r="I319" s="63"/>
      <c r="J319" s="146" t="s">
        <v>88</v>
      </c>
      <c r="K319" s="133"/>
      <c r="L319" s="133"/>
      <c r="M319" s="133"/>
      <c r="N319" s="63"/>
    </row>
    <row r="320" spans="1:20" hidden="1" x14ac:dyDescent="0.25">
      <c r="A320" s="53" t="s">
        <v>61</v>
      </c>
      <c r="B320" s="59" t="s">
        <v>62</v>
      </c>
      <c r="C320" s="60" t="s">
        <v>63</v>
      </c>
      <c r="D320" s="60" t="s">
        <v>64</v>
      </c>
      <c r="E320" s="61" t="s">
        <v>65</v>
      </c>
      <c r="F320" s="63"/>
      <c r="G320" s="63"/>
      <c r="H320" s="63"/>
      <c r="I320" s="63"/>
      <c r="J320" s="138" t="s">
        <v>61</v>
      </c>
      <c r="K320" s="138" t="s">
        <v>62</v>
      </c>
      <c r="L320" s="139" t="s">
        <v>63</v>
      </c>
      <c r="M320" s="139" t="s">
        <v>64</v>
      </c>
      <c r="N320" s="61" t="s">
        <v>65</v>
      </c>
      <c r="P320" s="84" t="s">
        <v>61</v>
      </c>
      <c r="Q320" s="85" t="s">
        <v>62</v>
      </c>
      <c r="R320" s="86" t="s">
        <v>63</v>
      </c>
      <c r="S320" s="86" t="s">
        <v>64</v>
      </c>
      <c r="T320" s="87" t="s">
        <v>65</v>
      </c>
    </row>
    <row r="321" spans="1:20" hidden="1" x14ac:dyDescent="0.25">
      <c r="A321" s="53" t="s">
        <v>66</v>
      </c>
      <c r="B321" s="59">
        <v>6033009</v>
      </c>
      <c r="C321" s="60">
        <v>-5917208</v>
      </c>
      <c r="D321" s="60">
        <v>115801</v>
      </c>
      <c r="E321" s="61">
        <v>226463.53</v>
      </c>
      <c r="F321" s="63"/>
      <c r="G321" s="63"/>
      <c r="H321" s="63"/>
      <c r="I321" s="63"/>
      <c r="J321" s="138" t="s">
        <v>66</v>
      </c>
      <c r="K321" s="138">
        <v>0</v>
      </c>
      <c r="L321" s="139">
        <v>5917208</v>
      </c>
      <c r="M321" s="139">
        <v>5917208</v>
      </c>
      <c r="N321" s="61">
        <v>121700.37</v>
      </c>
      <c r="P321" s="84" t="s">
        <v>66</v>
      </c>
      <c r="Q321" s="85">
        <f>B321+K321</f>
        <v>6033009</v>
      </c>
      <c r="R321" s="85">
        <f t="shared" ref="R321:T321" si="50">C321+L321</f>
        <v>0</v>
      </c>
      <c r="S321" s="85">
        <f t="shared" si="50"/>
        <v>6033009</v>
      </c>
      <c r="T321" s="85">
        <f t="shared" si="50"/>
        <v>348163.9</v>
      </c>
    </row>
    <row r="322" spans="1:20" hidden="1" x14ac:dyDescent="0.25">
      <c r="A322" s="56" t="s">
        <v>77</v>
      </c>
      <c r="B322" s="62">
        <v>0</v>
      </c>
      <c r="C322" s="63">
        <v>4000000</v>
      </c>
      <c r="D322" s="63">
        <v>4000000</v>
      </c>
      <c r="E322" s="64">
        <v>4000000</v>
      </c>
      <c r="F322" s="63"/>
      <c r="G322" s="63"/>
      <c r="H322" s="63"/>
      <c r="I322" s="63"/>
      <c r="J322" s="141" t="s">
        <v>77</v>
      </c>
      <c r="K322" s="141">
        <v>0</v>
      </c>
      <c r="L322" s="133">
        <v>9000000</v>
      </c>
      <c r="M322" s="133">
        <v>9000000</v>
      </c>
      <c r="N322" s="64">
        <v>9000000</v>
      </c>
      <c r="P322" s="88" t="s">
        <v>77</v>
      </c>
      <c r="Q322" s="85">
        <f t="shared" ref="Q322:Q323" si="51">B322+K322</f>
        <v>0</v>
      </c>
      <c r="R322" s="85">
        <f t="shared" ref="R322:R324" si="52">C322+L322</f>
        <v>13000000</v>
      </c>
      <c r="S322" s="85">
        <f t="shared" ref="S322:S324" si="53">D322+M322</f>
        <v>13000000</v>
      </c>
      <c r="T322" s="85">
        <f t="shared" ref="T322:T324" si="54">E322+N322</f>
        <v>13000000</v>
      </c>
    </row>
    <row r="323" spans="1:20" hidden="1" x14ac:dyDescent="0.25">
      <c r="A323" s="56" t="s">
        <v>67</v>
      </c>
      <c r="B323" s="62">
        <v>148859</v>
      </c>
      <c r="C323" s="63">
        <v>-6900</v>
      </c>
      <c r="D323" s="63">
        <v>141959</v>
      </c>
      <c r="E323" s="64">
        <v>4678.12</v>
      </c>
      <c r="F323" s="63"/>
      <c r="G323" s="63"/>
      <c r="H323" s="63"/>
      <c r="I323" s="63"/>
      <c r="J323" s="141" t="s">
        <v>67</v>
      </c>
      <c r="K323" s="141">
        <v>0</v>
      </c>
      <c r="L323" s="133">
        <v>6900</v>
      </c>
      <c r="M323" s="133">
        <v>6900</v>
      </c>
      <c r="N323" s="64">
        <v>0</v>
      </c>
      <c r="P323" s="97" t="s">
        <v>67</v>
      </c>
      <c r="Q323" s="98">
        <f t="shared" si="51"/>
        <v>148859</v>
      </c>
      <c r="R323" s="98">
        <f t="shared" si="52"/>
        <v>0</v>
      </c>
      <c r="S323" s="98">
        <f t="shared" si="53"/>
        <v>148859</v>
      </c>
      <c r="T323" s="98">
        <f t="shared" si="54"/>
        <v>4678.12</v>
      </c>
    </row>
    <row r="324" spans="1:20" hidden="1" x14ac:dyDescent="0.25">
      <c r="A324" s="56" t="s">
        <v>68</v>
      </c>
      <c r="B324" s="62">
        <v>0</v>
      </c>
      <c r="C324" s="63">
        <v>1004367</v>
      </c>
      <c r="D324" s="63">
        <v>1004367</v>
      </c>
      <c r="E324" s="64">
        <v>1004367.35</v>
      </c>
      <c r="F324" s="63"/>
      <c r="G324" s="63"/>
      <c r="H324" s="63"/>
      <c r="I324" s="63"/>
      <c r="J324" s="141" t="s">
        <v>69</v>
      </c>
      <c r="K324" s="141"/>
      <c r="L324" s="133"/>
      <c r="M324" s="133"/>
      <c r="N324" s="64"/>
      <c r="P324" s="97" t="s">
        <v>68</v>
      </c>
      <c r="Q324" s="98">
        <f>B324+K324</f>
        <v>0</v>
      </c>
      <c r="R324" s="98">
        <f t="shared" si="52"/>
        <v>1004367</v>
      </c>
      <c r="S324" s="98">
        <f t="shared" si="53"/>
        <v>1004367</v>
      </c>
      <c r="T324" s="98">
        <f t="shared" si="54"/>
        <v>1004367.35</v>
      </c>
    </row>
    <row r="325" spans="1:20" hidden="1" x14ac:dyDescent="0.25">
      <c r="A325" s="56" t="s">
        <v>69</v>
      </c>
      <c r="B325" s="62"/>
      <c r="C325" s="63"/>
      <c r="D325" s="63"/>
      <c r="E325" s="64"/>
      <c r="F325" s="63"/>
      <c r="G325" s="63"/>
      <c r="H325" s="63"/>
      <c r="I325" s="63"/>
      <c r="J325" s="143" t="s">
        <v>70</v>
      </c>
      <c r="K325" s="143">
        <v>0</v>
      </c>
      <c r="L325" s="144">
        <v>14924108</v>
      </c>
      <c r="M325" s="144">
        <v>14924108</v>
      </c>
      <c r="N325" s="67">
        <v>9121700.3699999992</v>
      </c>
      <c r="P325" s="97" t="s">
        <v>69</v>
      </c>
      <c r="Q325" s="98"/>
      <c r="R325" s="98"/>
      <c r="S325" s="98"/>
      <c r="T325" s="98"/>
    </row>
    <row r="326" spans="1:20" hidden="1" x14ac:dyDescent="0.25">
      <c r="A326" s="57" t="s">
        <v>70</v>
      </c>
      <c r="B326" s="65">
        <v>6181868</v>
      </c>
      <c r="C326" s="66">
        <v>-919741</v>
      </c>
      <c r="D326" s="66">
        <v>5262127</v>
      </c>
      <c r="E326" s="67">
        <v>5235509</v>
      </c>
      <c r="F326" s="63"/>
      <c r="G326" s="63"/>
      <c r="H326" s="63"/>
      <c r="I326" s="63"/>
      <c r="J326" s="133"/>
      <c r="K326" s="133"/>
      <c r="L326" s="133"/>
      <c r="M326" s="133"/>
      <c r="N326" s="63"/>
      <c r="P326" s="97" t="s">
        <v>70</v>
      </c>
      <c r="Q326" s="98">
        <f>B326+K325</f>
        <v>6181868</v>
      </c>
      <c r="R326" s="98">
        <f t="shared" ref="R326:T326" si="55">C326+L325</f>
        <v>14004367</v>
      </c>
      <c r="S326" s="98">
        <f t="shared" si="55"/>
        <v>20186235</v>
      </c>
      <c r="T326" s="98">
        <f t="shared" si="55"/>
        <v>14357209.369999999</v>
      </c>
    </row>
    <row r="327" spans="1:20" hidden="1" x14ac:dyDescent="0.25">
      <c r="A327" s="58" t="s">
        <v>89</v>
      </c>
      <c r="B327" s="63"/>
      <c r="C327" s="63"/>
      <c r="D327" s="63"/>
      <c r="E327" s="63"/>
      <c r="F327" s="63"/>
      <c r="G327" s="63"/>
      <c r="H327" s="63"/>
      <c r="I327" s="63"/>
      <c r="J327" s="146" t="s">
        <v>89</v>
      </c>
      <c r="K327" s="133"/>
      <c r="L327" s="133"/>
      <c r="M327" s="133"/>
      <c r="N327" s="63"/>
      <c r="P327" s="99"/>
      <c r="Q327" s="99"/>
      <c r="R327" s="99"/>
      <c r="S327" s="99"/>
      <c r="T327" s="99"/>
    </row>
    <row r="328" spans="1:20" hidden="1" x14ac:dyDescent="0.25">
      <c r="A328" t="s">
        <v>84</v>
      </c>
      <c r="B328" s="63"/>
      <c r="C328" s="63"/>
      <c r="D328" s="63"/>
      <c r="E328" s="63"/>
      <c r="F328" s="63"/>
      <c r="G328" s="63"/>
      <c r="H328" s="63"/>
      <c r="I328" s="63"/>
      <c r="J328" s="133" t="s">
        <v>85</v>
      </c>
      <c r="K328" s="133"/>
      <c r="L328" s="133"/>
      <c r="M328" s="133"/>
      <c r="N328" s="63"/>
      <c r="P328" s="99"/>
      <c r="Q328" s="99"/>
      <c r="R328" s="99"/>
      <c r="S328" s="99"/>
      <c r="T328" s="99"/>
    </row>
    <row r="329" spans="1:20" hidden="1" x14ac:dyDescent="0.25">
      <c r="A329" s="53" t="s">
        <v>61</v>
      </c>
      <c r="B329" s="59" t="s">
        <v>62</v>
      </c>
      <c r="C329" s="60" t="s">
        <v>63</v>
      </c>
      <c r="D329" s="60" t="s">
        <v>64</v>
      </c>
      <c r="E329" s="61" t="s">
        <v>65</v>
      </c>
      <c r="F329" s="63"/>
      <c r="G329" s="63"/>
      <c r="H329" s="63"/>
      <c r="I329" s="63"/>
      <c r="J329" s="138" t="s">
        <v>61</v>
      </c>
      <c r="K329" s="138" t="s">
        <v>62</v>
      </c>
      <c r="L329" s="139" t="s">
        <v>63</v>
      </c>
      <c r="M329" s="139" t="s">
        <v>64</v>
      </c>
      <c r="N329" s="61" t="s">
        <v>65</v>
      </c>
      <c r="P329" s="84" t="s">
        <v>61</v>
      </c>
      <c r="Q329" s="85" t="s">
        <v>62</v>
      </c>
      <c r="R329" s="86" t="s">
        <v>63</v>
      </c>
      <c r="S329" s="86" t="s">
        <v>64</v>
      </c>
      <c r="T329" s="87" t="s">
        <v>65</v>
      </c>
    </row>
    <row r="330" spans="1:20" hidden="1" x14ac:dyDescent="0.25">
      <c r="A330" s="53" t="s">
        <v>66</v>
      </c>
      <c r="B330" s="59">
        <v>6033009</v>
      </c>
      <c r="C330" s="60">
        <v>-5917208</v>
      </c>
      <c r="D330" s="60">
        <v>115801</v>
      </c>
      <c r="E330" s="61">
        <v>154179.26999999999</v>
      </c>
      <c r="F330" s="63"/>
      <c r="G330" s="63"/>
      <c r="H330" s="63"/>
      <c r="I330" s="63"/>
      <c r="J330" s="138" t="s">
        <v>66</v>
      </c>
      <c r="K330" s="138">
        <v>0</v>
      </c>
      <c r="L330" s="139">
        <v>5917208</v>
      </c>
      <c r="M330" s="139">
        <v>5917208</v>
      </c>
      <c r="N330" s="61">
        <v>456164.99</v>
      </c>
      <c r="P330" s="84" t="s">
        <v>66</v>
      </c>
      <c r="Q330" s="85">
        <f>Q321</f>
        <v>6033009</v>
      </c>
      <c r="R330" s="86">
        <f>C330+L330</f>
        <v>0</v>
      </c>
      <c r="S330" s="86">
        <f t="shared" ref="S330:T333" si="56">D330+M330</f>
        <v>6033009</v>
      </c>
      <c r="T330" s="86">
        <f t="shared" si="56"/>
        <v>610344.26</v>
      </c>
    </row>
    <row r="331" spans="1:20" hidden="1" x14ac:dyDescent="0.25">
      <c r="A331" s="56" t="s">
        <v>77</v>
      </c>
      <c r="B331" s="62">
        <v>0</v>
      </c>
      <c r="C331" s="63">
        <v>4000000</v>
      </c>
      <c r="D331" s="63">
        <v>4000000</v>
      </c>
      <c r="E331" s="64">
        <v>3817158.17</v>
      </c>
      <c r="F331" s="63"/>
      <c r="G331" s="63"/>
      <c r="H331" s="63"/>
      <c r="I331" s="63"/>
      <c r="J331" s="141" t="s">
        <v>77</v>
      </c>
      <c r="K331" s="141">
        <v>0</v>
      </c>
      <c r="L331" s="133">
        <v>16127946</v>
      </c>
      <c r="M331" s="133">
        <v>16127946</v>
      </c>
      <c r="N331" s="64">
        <v>16310787.83</v>
      </c>
      <c r="P331" s="88" t="s">
        <v>77</v>
      </c>
      <c r="Q331" s="85">
        <f t="shared" ref="Q331:Q333" si="57">Q322</f>
        <v>0</v>
      </c>
      <c r="R331" s="86">
        <f>C331+L331</f>
        <v>20127946</v>
      </c>
      <c r="S331" s="86">
        <f t="shared" si="56"/>
        <v>20127946</v>
      </c>
      <c r="T331" s="86">
        <f t="shared" si="56"/>
        <v>20127946</v>
      </c>
    </row>
    <row r="332" spans="1:20" hidden="1" x14ac:dyDescent="0.25">
      <c r="A332" s="56" t="s">
        <v>67</v>
      </c>
      <c r="B332" s="62">
        <v>148859</v>
      </c>
      <c r="C332" s="63">
        <v>-6900</v>
      </c>
      <c r="D332" s="63">
        <v>141959</v>
      </c>
      <c r="E332" s="64">
        <v>4834.26</v>
      </c>
      <c r="F332" s="63"/>
      <c r="G332" s="63"/>
      <c r="H332" s="63"/>
      <c r="I332" s="63"/>
      <c r="J332" s="141" t="s">
        <v>67</v>
      </c>
      <c r="K332" s="141">
        <v>0</v>
      </c>
      <c r="L332" s="133">
        <v>6900</v>
      </c>
      <c r="M332" s="133">
        <v>6900</v>
      </c>
      <c r="N332" s="64">
        <v>6742.07</v>
      </c>
      <c r="P332" s="88" t="s">
        <v>67</v>
      </c>
      <c r="Q332" s="85">
        <f t="shared" si="57"/>
        <v>148859</v>
      </c>
      <c r="R332" s="86">
        <f>C332+L332</f>
        <v>0</v>
      </c>
      <c r="S332" s="86">
        <f t="shared" si="56"/>
        <v>148859</v>
      </c>
      <c r="T332" s="86">
        <f t="shared" si="56"/>
        <v>11576.33</v>
      </c>
    </row>
    <row r="333" spans="1:20" hidden="1" x14ac:dyDescent="0.25">
      <c r="A333" s="56" t="s">
        <v>68</v>
      </c>
      <c r="B333" s="62">
        <v>0</v>
      </c>
      <c r="C333" s="63">
        <v>1004367</v>
      </c>
      <c r="D333" s="63">
        <v>1004367</v>
      </c>
      <c r="E333" s="64">
        <v>1004367.35</v>
      </c>
      <c r="F333" s="63"/>
      <c r="G333" s="63"/>
      <c r="H333" s="63"/>
      <c r="I333" s="63"/>
      <c r="J333" s="141" t="s">
        <v>69</v>
      </c>
      <c r="K333" s="141"/>
      <c r="L333" s="133"/>
      <c r="M333" s="133"/>
      <c r="N333" s="64"/>
      <c r="P333" s="88" t="s">
        <v>68</v>
      </c>
      <c r="Q333" s="85">
        <f t="shared" si="57"/>
        <v>0</v>
      </c>
      <c r="R333" s="86">
        <f>C333+L333</f>
        <v>1004367</v>
      </c>
      <c r="S333" s="86">
        <f t="shared" si="56"/>
        <v>1004367</v>
      </c>
      <c r="T333" s="86">
        <f t="shared" si="56"/>
        <v>1004367.35</v>
      </c>
    </row>
    <row r="334" spans="1:20" hidden="1" x14ac:dyDescent="0.25">
      <c r="A334" s="56" t="s">
        <v>69</v>
      </c>
      <c r="B334" s="62"/>
      <c r="C334" s="63"/>
      <c r="D334" s="63"/>
      <c r="E334" s="64"/>
      <c r="F334" s="63"/>
      <c r="G334" s="63"/>
      <c r="H334" s="63"/>
      <c r="I334" s="63"/>
      <c r="J334" s="143" t="s">
        <v>70</v>
      </c>
      <c r="K334" s="143">
        <v>0</v>
      </c>
      <c r="L334" s="144">
        <v>22052054</v>
      </c>
      <c r="M334" s="144">
        <v>22052054</v>
      </c>
      <c r="N334" s="67">
        <v>16773694.890000001</v>
      </c>
      <c r="P334" s="88" t="s">
        <v>69</v>
      </c>
      <c r="Q334" s="85"/>
      <c r="R334" s="86"/>
      <c r="S334" s="86"/>
      <c r="T334" s="86"/>
    </row>
    <row r="335" spans="1:20" hidden="1" x14ac:dyDescent="0.25">
      <c r="A335" s="57" t="s">
        <v>70</v>
      </c>
      <c r="B335" s="65">
        <v>6181868</v>
      </c>
      <c r="C335" s="66">
        <v>-919741</v>
      </c>
      <c r="D335" s="66">
        <v>5262127</v>
      </c>
      <c r="E335" s="67">
        <v>4980539.05</v>
      </c>
      <c r="P335" s="92" t="s">
        <v>70</v>
      </c>
      <c r="Q335" s="93">
        <v>6181868</v>
      </c>
      <c r="R335" s="94">
        <f>L334+C335</f>
        <v>21132313</v>
      </c>
      <c r="S335" s="94">
        <f t="shared" ref="S335:T335" si="58">M334+D335</f>
        <v>27314181</v>
      </c>
      <c r="T335" s="94">
        <f t="shared" si="58"/>
        <v>21754233.940000001</v>
      </c>
    </row>
    <row r="336" spans="1:20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</sheetData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FUENTE DE FINANCIAMIENTO</vt:lpstr>
      <vt:lpstr>GENERICA  DE GASTO</vt:lpstr>
      <vt:lpstr>GENERICA INGRESOS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YANINA GARGATE FERNANDEZ</dc:creator>
  <cp:lastModifiedBy>ROSARIO QUIROZ PEREZ</cp:lastModifiedBy>
  <dcterms:created xsi:type="dcterms:W3CDTF">2015-05-28T20:25:10Z</dcterms:created>
  <dcterms:modified xsi:type="dcterms:W3CDTF">2015-10-13T15:10:29Z</dcterms:modified>
</cp:coreProperties>
</file>